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課内共有\7．【広報・企画】\HP\H28年度原稿\様式集\変更\⑦その他様式\"/>
    </mc:Choice>
  </mc:AlternateContent>
  <bookViews>
    <workbookView xWindow="120" yWindow="15" windowWidth="14955" windowHeight="9345"/>
  </bookViews>
  <sheets>
    <sheet name="基盤均平度" sheetId="4" r:id="rId1"/>
  </sheets>
  <definedNames>
    <definedName name="_xlnm.Print_Area" localSheetId="0">基盤均平度!$A$1:$AX$51</definedName>
  </definedNames>
  <calcPr calcId="152511"/>
</workbook>
</file>

<file path=xl/calcChain.xml><?xml version="1.0" encoding="utf-8"?>
<calcChain xmlns="http://schemas.openxmlformats.org/spreadsheetml/2006/main">
  <c r="E40" i="4" l="1"/>
  <c r="G40" i="4"/>
  <c r="I40" i="4"/>
  <c r="K40" i="4"/>
  <c r="M40" i="4"/>
  <c r="O40" i="4"/>
  <c r="Q40" i="4"/>
  <c r="S40" i="4"/>
  <c r="U40" i="4"/>
  <c r="C40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15" i="4"/>
  <c r="AX15" i="4"/>
  <c r="AW15" i="4"/>
  <c r="AV15" i="4"/>
  <c r="AU15" i="4"/>
  <c r="AT15" i="4"/>
  <c r="AK14" i="4"/>
  <c r="AI16" i="4"/>
  <c r="AO10" i="4"/>
  <c r="AO9" i="4"/>
  <c r="S51" i="4"/>
  <c r="W50" i="4" s="1"/>
  <c r="AJ48" i="4" s="1"/>
  <c r="I8" i="4"/>
  <c r="W40" i="4"/>
  <c r="Z40" i="4" s="1"/>
  <c r="AX39" i="4"/>
  <c r="AW39" i="4"/>
  <c r="AV39" i="4"/>
  <c r="AU39" i="4"/>
  <c r="AT39" i="4"/>
  <c r="AS39" i="4"/>
  <c r="AR39" i="4"/>
  <c r="AQ39" i="4"/>
  <c r="AP39" i="4"/>
  <c r="AO39" i="4"/>
  <c r="AX38" i="4"/>
  <c r="AW38" i="4"/>
  <c r="AV38" i="4"/>
  <c r="AU38" i="4"/>
  <c r="AT38" i="4"/>
  <c r="AS38" i="4"/>
  <c r="AR38" i="4"/>
  <c r="AQ38" i="4"/>
  <c r="AP38" i="4"/>
  <c r="AO38" i="4"/>
  <c r="AX37" i="4"/>
  <c r="AW37" i="4"/>
  <c r="AV37" i="4"/>
  <c r="AU37" i="4"/>
  <c r="AT37" i="4"/>
  <c r="AS37" i="4"/>
  <c r="AR37" i="4"/>
  <c r="AQ37" i="4"/>
  <c r="AP37" i="4"/>
  <c r="AO37" i="4"/>
  <c r="AX36" i="4"/>
  <c r="AW36" i="4"/>
  <c r="AV36" i="4"/>
  <c r="AU36" i="4"/>
  <c r="AT36" i="4"/>
  <c r="AS36" i="4"/>
  <c r="AR36" i="4"/>
  <c r="AQ36" i="4"/>
  <c r="AP36" i="4"/>
  <c r="AO36" i="4"/>
  <c r="AX35" i="4"/>
  <c r="AW35" i="4"/>
  <c r="AV35" i="4"/>
  <c r="AU35" i="4"/>
  <c r="AT35" i="4"/>
  <c r="AS35" i="4"/>
  <c r="AR35" i="4"/>
  <c r="AQ35" i="4"/>
  <c r="AP35" i="4"/>
  <c r="AO35" i="4"/>
  <c r="AX34" i="4"/>
  <c r="AW34" i="4"/>
  <c r="AV34" i="4"/>
  <c r="AU34" i="4"/>
  <c r="AT34" i="4"/>
  <c r="AS34" i="4"/>
  <c r="AR34" i="4"/>
  <c r="AQ34" i="4"/>
  <c r="AP34" i="4"/>
  <c r="AO34" i="4"/>
  <c r="AX33" i="4"/>
  <c r="AW33" i="4"/>
  <c r="AV33" i="4"/>
  <c r="AU33" i="4"/>
  <c r="AT33" i="4"/>
  <c r="AS33" i="4"/>
  <c r="AR33" i="4"/>
  <c r="AQ33" i="4"/>
  <c r="AP33" i="4"/>
  <c r="AO33" i="4"/>
  <c r="AX32" i="4"/>
  <c r="AW32" i="4"/>
  <c r="AV32" i="4"/>
  <c r="AU32" i="4"/>
  <c r="AT32" i="4"/>
  <c r="AS32" i="4"/>
  <c r="AR32" i="4"/>
  <c r="AQ32" i="4"/>
  <c r="AP32" i="4"/>
  <c r="AO32" i="4"/>
  <c r="AX31" i="4"/>
  <c r="AW31" i="4"/>
  <c r="AV31" i="4"/>
  <c r="AU31" i="4"/>
  <c r="AT31" i="4"/>
  <c r="AS31" i="4"/>
  <c r="AR31" i="4"/>
  <c r="AQ31" i="4"/>
  <c r="AP31" i="4"/>
  <c r="AO31" i="4"/>
  <c r="AX30" i="4"/>
  <c r="AW30" i="4"/>
  <c r="AV30" i="4"/>
  <c r="AU30" i="4"/>
  <c r="AT30" i="4"/>
  <c r="AS30" i="4"/>
  <c r="AR30" i="4"/>
  <c r="AQ30" i="4"/>
  <c r="AP30" i="4"/>
  <c r="AO30" i="4"/>
  <c r="AX29" i="4"/>
  <c r="AW29" i="4"/>
  <c r="AV29" i="4"/>
  <c r="AU29" i="4"/>
  <c r="AT29" i="4"/>
  <c r="AS29" i="4"/>
  <c r="AR29" i="4"/>
  <c r="AQ29" i="4"/>
  <c r="AP29" i="4"/>
  <c r="AO29" i="4"/>
  <c r="AX28" i="4"/>
  <c r="AW28" i="4"/>
  <c r="AV28" i="4"/>
  <c r="AU28" i="4"/>
  <c r="AT28" i="4"/>
  <c r="AS28" i="4"/>
  <c r="AR28" i="4"/>
  <c r="AQ28" i="4"/>
  <c r="AP28" i="4"/>
  <c r="AO28" i="4"/>
  <c r="AX27" i="4"/>
  <c r="AW27" i="4"/>
  <c r="AV27" i="4"/>
  <c r="AU27" i="4"/>
  <c r="AT27" i="4"/>
  <c r="AS27" i="4"/>
  <c r="AR27" i="4"/>
  <c r="AQ27" i="4"/>
  <c r="AP27" i="4"/>
  <c r="AO27" i="4"/>
  <c r="AX26" i="4"/>
  <c r="AW26" i="4"/>
  <c r="AV26" i="4"/>
  <c r="AU26" i="4"/>
  <c r="AT26" i="4"/>
  <c r="AS26" i="4"/>
  <c r="AR26" i="4"/>
  <c r="AQ26" i="4"/>
  <c r="AP26" i="4"/>
  <c r="AO26" i="4"/>
  <c r="AX25" i="4"/>
  <c r="AW25" i="4"/>
  <c r="AV25" i="4"/>
  <c r="AU25" i="4"/>
  <c r="AT25" i="4"/>
  <c r="AS25" i="4"/>
  <c r="AR25" i="4"/>
  <c r="AQ25" i="4"/>
  <c r="AP25" i="4"/>
  <c r="AO25" i="4"/>
  <c r="AX24" i="4"/>
  <c r="AW24" i="4"/>
  <c r="AV24" i="4"/>
  <c r="AU24" i="4"/>
  <c r="AT24" i="4"/>
  <c r="AS24" i="4"/>
  <c r="AR24" i="4"/>
  <c r="AQ24" i="4"/>
  <c r="AP24" i="4"/>
  <c r="AO24" i="4"/>
  <c r="AX23" i="4"/>
  <c r="AW23" i="4"/>
  <c r="AV23" i="4"/>
  <c r="AU23" i="4"/>
  <c r="AT23" i="4"/>
  <c r="AS23" i="4"/>
  <c r="AR23" i="4"/>
  <c r="AQ23" i="4"/>
  <c r="AP23" i="4"/>
  <c r="AO23" i="4"/>
  <c r="AX22" i="4"/>
  <c r="AW22" i="4"/>
  <c r="AV22" i="4"/>
  <c r="AU22" i="4"/>
  <c r="AT22" i="4"/>
  <c r="AS22" i="4"/>
  <c r="AR22" i="4"/>
  <c r="AQ22" i="4"/>
  <c r="AP22" i="4"/>
  <c r="AO22" i="4"/>
  <c r="AX21" i="4"/>
  <c r="AW21" i="4"/>
  <c r="AV21" i="4"/>
  <c r="AU21" i="4"/>
  <c r="AT21" i="4"/>
  <c r="AS21" i="4"/>
  <c r="AR21" i="4"/>
  <c r="AQ21" i="4"/>
  <c r="AP21" i="4"/>
  <c r="AO21" i="4"/>
  <c r="AX20" i="4"/>
  <c r="AW20" i="4"/>
  <c r="AV20" i="4"/>
  <c r="AU20" i="4"/>
  <c r="AT20" i="4"/>
  <c r="AS20" i="4"/>
  <c r="AR20" i="4"/>
  <c r="AQ20" i="4"/>
  <c r="AX19" i="4"/>
  <c r="AW19" i="4"/>
  <c r="AU19" i="4"/>
  <c r="AT19" i="4"/>
  <c r="AS19" i="4"/>
  <c r="AR19" i="4"/>
  <c r="AQ19" i="4"/>
  <c r="AX18" i="4"/>
  <c r="AW18" i="4"/>
  <c r="AU18" i="4"/>
  <c r="AX17" i="4"/>
  <c r="AW17" i="4"/>
  <c r="AX16" i="4"/>
  <c r="AW16" i="4"/>
  <c r="AT16" i="4"/>
  <c r="N48" i="4"/>
  <c r="AV19" i="4"/>
  <c r="AT18" i="4"/>
  <c r="AV17" i="4"/>
  <c r="AS18" i="4"/>
  <c r="AU17" i="4"/>
  <c r="AV18" i="4"/>
  <c r="AT17" i="4"/>
  <c r="AV16" i="4"/>
  <c r="AU16" i="4"/>
  <c r="AQ15" i="4" l="1"/>
  <c r="AO17" i="4"/>
  <c r="AP17" i="4"/>
  <c r="AO20" i="4"/>
  <c r="AO19" i="4"/>
  <c r="AS17" i="4"/>
  <c r="AO16" i="4"/>
  <c r="AO15" i="4"/>
  <c r="AP19" i="4"/>
  <c r="AR18" i="4"/>
  <c r="AQ18" i="4"/>
  <c r="AO18" i="4"/>
  <c r="AR17" i="4"/>
  <c r="AP16" i="4"/>
  <c r="AR16" i="4"/>
  <c r="AP15" i="4"/>
  <c r="AQ16" i="4"/>
  <c r="AQ17" i="4"/>
  <c r="AS16" i="4"/>
  <c r="AP20" i="4"/>
  <c r="AR15" i="4"/>
  <c r="AP18" i="4"/>
  <c r="AS15" i="4"/>
  <c r="BA15" i="4" l="1"/>
  <c r="BC24" i="4"/>
  <c r="BC15" i="4"/>
  <c r="BA22" i="4"/>
  <c r="BA19" i="4"/>
  <c r="BC22" i="4"/>
  <c r="BA18" i="4"/>
  <c r="BA17" i="4"/>
  <c r="BA21" i="4"/>
  <c r="BA23" i="4"/>
  <c r="BC20" i="4"/>
  <c r="BA20" i="4"/>
  <c r="BA24" i="4"/>
  <c r="BE24" i="4" s="1"/>
  <c r="AJ29" i="4" s="1"/>
  <c r="AL29" i="4" s="1"/>
  <c r="BC21" i="4"/>
  <c r="BC23" i="4"/>
  <c r="BC16" i="4"/>
  <c r="BC17" i="4"/>
  <c r="BC18" i="4"/>
  <c r="BC19" i="4"/>
  <c r="BA16" i="4"/>
  <c r="BE16" i="4" s="1"/>
  <c r="AJ21" i="4" s="1"/>
  <c r="AL21" i="4" s="1"/>
  <c r="BE20" i="4" l="1"/>
  <c r="AJ25" i="4" s="1"/>
  <c r="AL25" i="4" s="1"/>
  <c r="BE23" i="4"/>
  <c r="AJ28" i="4" s="1"/>
  <c r="AL28" i="4" s="1"/>
  <c r="BE17" i="4"/>
  <c r="AJ22" i="4" s="1"/>
  <c r="AL22" i="4" s="1"/>
  <c r="BE22" i="4"/>
  <c r="AJ27" i="4" s="1"/>
  <c r="AL27" i="4" s="1"/>
  <c r="BE21" i="4"/>
  <c r="AJ26" i="4" s="1"/>
  <c r="AL26" i="4" s="1"/>
  <c r="BE18" i="4"/>
  <c r="AJ23" i="4" s="1"/>
  <c r="AL23" i="4" s="1"/>
  <c r="BE19" i="4"/>
  <c r="AJ24" i="4" s="1"/>
  <c r="AL24" i="4" s="1"/>
  <c r="BC25" i="4"/>
  <c r="BA25" i="4"/>
  <c r="BD25" i="4" s="1"/>
  <c r="BE15" i="4"/>
  <c r="AJ20" i="4" l="1"/>
  <c r="AL20" i="4" s="1"/>
  <c r="AL33" i="4" s="1"/>
  <c r="O47" i="4" s="1"/>
  <c r="S47" i="4" s="1"/>
  <c r="AN47" i="4" s="1"/>
  <c r="AR47" i="4" s="1"/>
  <c r="AG50" i="4" s="1"/>
  <c r="AL50" i="4" s="1"/>
  <c r="BE25" i="4"/>
</calcChain>
</file>

<file path=xl/sharedStrings.xml><?xml version="1.0" encoding="utf-8"?>
<sst xmlns="http://schemas.openxmlformats.org/spreadsheetml/2006/main" count="118" uniqueCount="80">
  <si>
    <t>均　　　平　　　度　　　測　　　定　　　簿</t>
    <rPh sb="0" eb="1">
      <t>キン</t>
    </rPh>
    <rPh sb="4" eb="5">
      <t>タイ</t>
    </rPh>
    <rPh sb="8" eb="9">
      <t>ド</t>
    </rPh>
    <rPh sb="12" eb="13">
      <t>ハカリ</t>
    </rPh>
    <rPh sb="16" eb="17">
      <t>サダム</t>
    </rPh>
    <rPh sb="20" eb="21">
      <t>ボ</t>
    </rPh>
    <phoneticPr fontId="2"/>
  </si>
  <si>
    <t>工事名</t>
    <rPh sb="0" eb="2">
      <t>コウジ</t>
    </rPh>
    <rPh sb="2" eb="3">
      <t>メイ</t>
    </rPh>
    <phoneticPr fontId="2"/>
  </si>
  <si>
    <t>測定種目</t>
    <rPh sb="0" eb="2">
      <t>ソクテイ</t>
    </rPh>
    <rPh sb="2" eb="4">
      <t>シュモク</t>
    </rPh>
    <phoneticPr fontId="2"/>
  </si>
  <si>
    <t>測定月日</t>
    <rPh sb="0" eb="2">
      <t>ソクテイ</t>
    </rPh>
    <rPh sb="2" eb="4">
      <t>ガッピ</t>
    </rPh>
    <phoneticPr fontId="2"/>
  </si>
  <si>
    <t>天候</t>
    <rPh sb="0" eb="2">
      <t>テンコウ</t>
    </rPh>
    <phoneticPr fontId="2"/>
  </si>
  <si>
    <t>測定者</t>
    <rPh sb="0" eb="2">
      <t>ソクテイ</t>
    </rPh>
    <rPh sb="2" eb="3">
      <t>シャ</t>
    </rPh>
    <phoneticPr fontId="2"/>
  </si>
  <si>
    <t>圃場番号</t>
    <rPh sb="0" eb="2">
      <t>ホジョウ</t>
    </rPh>
    <rPh sb="2" eb="4">
      <t>バンゴウ</t>
    </rPh>
    <phoneticPr fontId="2"/>
  </si>
  <si>
    <t>受益者名</t>
    <rPh sb="0" eb="3">
      <t>ジュエキシャ</t>
    </rPh>
    <rPh sb="3" eb="4">
      <t>メイ</t>
    </rPh>
    <phoneticPr fontId="2"/>
  </si>
  <si>
    <t>区画面積</t>
    <rPh sb="0" eb="2">
      <t>クカク</t>
    </rPh>
    <rPh sb="2" eb="4">
      <t>メンセキ</t>
    </rPh>
    <phoneticPr fontId="2"/>
  </si>
  <si>
    <t>田面標高</t>
    <rPh sb="0" eb="1">
      <t>デン</t>
    </rPh>
    <rPh sb="1" eb="2">
      <t>メン</t>
    </rPh>
    <rPh sb="2" eb="4">
      <t>ヒョウコウ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</si>
  <si>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</si>
  <si>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</si>
  <si>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計画高</t>
    <rPh sb="0" eb="2">
      <t>ケイカク</t>
    </rPh>
    <rPh sb="2" eb="3">
      <t>タカ</t>
    </rPh>
    <phoneticPr fontId="2"/>
  </si>
  <si>
    <t>方位</t>
    <rPh sb="0" eb="2">
      <t>ホウイ</t>
    </rPh>
    <phoneticPr fontId="2"/>
  </si>
  <si>
    <t>適　　用</t>
    <rPh sb="0" eb="1">
      <t>テキ</t>
    </rPh>
    <rPh sb="3" eb="4">
      <t>ヨウ</t>
    </rPh>
    <phoneticPr fontId="2"/>
  </si>
  <si>
    <t>田面結果一覧表</t>
    <rPh sb="0" eb="1">
      <t>デン</t>
    </rPh>
    <rPh sb="1" eb="2">
      <t>メン</t>
    </rPh>
    <rPh sb="2" eb="4">
      <t>ケッカ</t>
    </rPh>
    <rPh sb="4" eb="6">
      <t>イチラン</t>
    </rPh>
    <rPh sb="6" eb="7">
      <t>ヒョウ</t>
    </rPh>
    <phoneticPr fontId="2"/>
  </si>
  <si>
    <t>規格値：全ての測定箇所　±100mm以内</t>
    <rPh sb="0" eb="3">
      <t>キカクチ</t>
    </rPh>
    <rPh sb="4" eb="5">
      <t>スベ</t>
    </rPh>
    <rPh sb="7" eb="9">
      <t>ソクテイ</t>
    </rPh>
    <rPh sb="9" eb="11">
      <t>カショ</t>
    </rPh>
    <rPh sb="18" eb="20">
      <t>イナイ</t>
    </rPh>
    <phoneticPr fontId="2"/>
  </si>
  <si>
    <t>平均値</t>
    <rPh sb="0" eb="3">
      <t>ヘイキンチ</t>
    </rPh>
    <phoneticPr fontId="2"/>
  </si>
  <si>
    <t>小　計</t>
    <rPh sb="0" eb="1">
      <t>ショウ</t>
    </rPh>
    <rPh sb="2" eb="3">
      <t>ケイ</t>
    </rPh>
    <phoneticPr fontId="2"/>
  </si>
  <si>
    <t>区画田面高</t>
    <rPh sb="0" eb="2">
      <t>クカク</t>
    </rPh>
    <rPh sb="2" eb="3">
      <t>デン</t>
    </rPh>
    <rPh sb="3" eb="4">
      <t>メン</t>
    </rPh>
    <rPh sb="4" eb="5">
      <t>タカ</t>
    </rPh>
    <phoneticPr fontId="2"/>
  </si>
  <si>
    <t>区画側定数</t>
    <rPh sb="0" eb="2">
      <t>クカク</t>
    </rPh>
    <rPh sb="2" eb="3">
      <t>ソク</t>
    </rPh>
    <rPh sb="3" eb="5">
      <t>テイスウ</t>
    </rPh>
    <phoneticPr fontId="2"/>
  </si>
  <si>
    <t>均平精度の算出</t>
    <rPh sb="0" eb="1">
      <t>キン</t>
    </rPh>
    <rPh sb="1" eb="2">
      <t>タイ</t>
    </rPh>
    <rPh sb="2" eb="4">
      <t>セイド</t>
    </rPh>
    <rPh sb="5" eb="7">
      <t>サンシュツ</t>
    </rPh>
    <phoneticPr fontId="2"/>
  </si>
  <si>
    <t>基準偏差</t>
    <rPh sb="0" eb="2">
      <t>キジュン</t>
    </rPh>
    <rPh sb="2" eb="4">
      <t>ヘンサ</t>
    </rPh>
    <phoneticPr fontId="2"/>
  </si>
  <si>
    <t>均平精度</t>
    <rPh sb="0" eb="2">
      <t>キンペイ</t>
    </rPh>
    <rPh sb="2" eb="4">
      <t>セイド</t>
    </rPh>
    <phoneticPr fontId="2"/>
  </si>
  <si>
    <t>規格値</t>
    <rPh sb="0" eb="3">
      <t>キカクチ</t>
    </rPh>
    <phoneticPr fontId="2"/>
  </si>
  <si>
    <t>残差</t>
    <rPh sb="0" eb="2">
      <t>ザンサ</t>
    </rPh>
    <phoneticPr fontId="2"/>
  </si>
  <si>
    <t>2cm</t>
  </si>
  <si>
    <t>3cm</t>
  </si>
  <si>
    <t>4cm</t>
  </si>
  <si>
    <t>5cm</t>
  </si>
  <si>
    <t>6cm</t>
  </si>
  <si>
    <t>7cm</t>
  </si>
  <si>
    <t>8cm</t>
  </si>
  <si>
    <t>9cm</t>
  </si>
  <si>
    <t>10cm</t>
  </si>
  <si>
    <t>㎡/点</t>
    <rPh sb="2" eb="3">
      <t>テン</t>
    </rPh>
    <phoneticPr fontId="2"/>
  </si>
  <si>
    <t>計</t>
    <rPh sb="0" eb="1">
      <t>ケイ</t>
    </rPh>
    <phoneticPr fontId="2"/>
  </si>
  <si>
    <t>№</t>
    <phoneticPr fontId="2"/>
  </si>
  <si>
    <t>BS</t>
    <phoneticPr fontId="2"/>
  </si>
  <si>
    <t>IH</t>
    <phoneticPr fontId="2"/>
  </si>
  <si>
    <t>FS</t>
    <phoneticPr fontId="2"/>
  </si>
  <si>
    <t>GH</t>
    <phoneticPr fontId="2"/>
  </si>
  <si>
    <t>KBM=</t>
    <phoneticPr fontId="2"/>
  </si>
  <si>
    <t>EL</t>
    <phoneticPr fontId="2"/>
  </si>
  <si>
    <t>=</t>
    <phoneticPr fontId="2"/>
  </si>
  <si>
    <t>N</t>
    <phoneticPr fontId="2"/>
  </si>
  <si>
    <t>=</t>
    <phoneticPr fontId="2"/>
  </si>
  <si>
    <t>1cm</t>
    <phoneticPr fontId="2"/>
  </si>
  <si>
    <t>×</t>
    <phoneticPr fontId="2"/>
  </si>
  <si>
    <t>=</t>
    <phoneticPr fontId="2"/>
  </si>
  <si>
    <t>×</t>
    <phoneticPr fontId="2"/>
  </si>
  <si>
    <t>=</t>
    <phoneticPr fontId="2"/>
  </si>
  <si>
    <t>S</t>
    <phoneticPr fontId="2"/>
  </si>
  <si>
    <t>V</t>
    <phoneticPr fontId="2"/>
  </si>
  <si>
    <t>=</t>
    <phoneticPr fontId="2"/>
  </si>
  <si>
    <t>S</t>
    <phoneticPr fontId="2"/>
  </si>
  <si>
    <t>N</t>
    <phoneticPr fontId="2"/>
  </si>
  <si>
    <t>-</t>
    <phoneticPr fontId="2"/>
  </si>
  <si>
    <t>σ</t>
    <phoneticPr fontId="2"/>
  </si>
  <si>
    <t>×</t>
    <phoneticPr fontId="2"/>
  </si>
  <si>
    <t>(</t>
    <phoneticPr fontId="2"/>
  </si>
  <si>
    <t>)</t>
    <phoneticPr fontId="2"/>
  </si>
  <si>
    <t>※</t>
    <phoneticPr fontId="2"/>
  </si>
  <si>
    <t>cm</t>
    <phoneticPr fontId="2"/>
  </si>
  <si>
    <t>＞</t>
    <phoneticPr fontId="2"/>
  </si>
  <si>
    <t>・・・</t>
    <phoneticPr fontId="2"/>
  </si>
  <si>
    <t>σ</t>
    <phoneticPr fontId="2"/>
  </si>
  <si>
    <t>＜</t>
    <phoneticPr fontId="2"/>
  </si>
  <si>
    <t>35mm</t>
    <phoneticPr fontId="2"/>
  </si>
  <si>
    <t>KBM</t>
    <phoneticPr fontId="2"/>
  </si>
  <si>
    <t>基盤</t>
    <rPh sb="0" eb="2">
      <t>キバン</t>
    </rPh>
    <phoneticPr fontId="2"/>
  </si>
  <si>
    <t>曇</t>
    <rPh sb="0" eb="1">
      <t>クモ</t>
    </rPh>
    <phoneticPr fontId="2"/>
  </si>
  <si>
    <t>13-1-1</t>
    <phoneticPr fontId="2"/>
  </si>
  <si>
    <t>１０a当たり３点以上より測定数</t>
    <rPh sb="3" eb="4">
      <t>ア</t>
    </rPh>
    <rPh sb="7" eb="8">
      <t>テン</t>
    </rPh>
    <rPh sb="8" eb="10">
      <t>イジョウ</t>
    </rPh>
    <rPh sb="12" eb="14">
      <t>ソクテイ</t>
    </rPh>
    <rPh sb="14" eb="15">
      <t>スウ</t>
    </rPh>
    <phoneticPr fontId="2"/>
  </si>
  <si>
    <r>
      <t>C</t>
    </r>
    <r>
      <rPr>
        <sz val="6"/>
        <rFont val="ＭＳ Ｐゴシック"/>
        <family val="3"/>
        <charset val="128"/>
      </rPr>
      <t>2</t>
    </r>
    <phoneticPr fontId="2"/>
  </si>
  <si>
    <t>表土</t>
    <rPh sb="0" eb="2">
      <t>ヒョウド</t>
    </rPh>
    <phoneticPr fontId="2"/>
  </si>
  <si>
    <t>雨</t>
    <rPh sb="0" eb="1">
      <t>アメ</t>
    </rPh>
    <phoneticPr fontId="2"/>
  </si>
  <si>
    <t>晴</t>
    <rPh sb="0" eb="1">
      <t>ハ</t>
    </rPh>
    <phoneticPr fontId="2"/>
  </si>
  <si>
    <t>㎡/点</t>
  </si>
  <si>
    <t>経営体　○○地区　第31工区</t>
    <rPh sb="0" eb="3">
      <t>ケイエイタイ</t>
    </rPh>
    <rPh sb="6" eb="8">
      <t>チク</t>
    </rPh>
    <rPh sb="7" eb="8">
      <t>キチ</t>
    </rPh>
    <rPh sb="9" eb="10">
      <t>ダイ</t>
    </rPh>
    <rPh sb="12" eb="13">
      <t>コウ</t>
    </rPh>
    <rPh sb="13" eb="14">
      <t>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</si>
</sst>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0.000_ "/>
    <numFmt numFmtId="178" formatCode="0.00_ "/>
    <numFmt numFmtId="185" formatCode="0;0;"/>
    <numFmt numFmtId="189" formatCode="&quot;N=&quot;\ 0&quot; 点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quotePrefix="1" applyFont="1" applyBorder="1">
      <alignment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8" fontId="4" fillId="0" borderId="0" xfId="0" applyNumberFormat="1" applyFont="1">
      <alignment vertical="center"/>
    </xf>
    <xf numFmtId="0" fontId="4" fillId="0" borderId="8" xfId="1" applyNumberFormat="1" applyFont="1" applyBorder="1">
      <alignment vertical="center"/>
    </xf>
    <xf numFmtId="0" fontId="4" fillId="0" borderId="9" xfId="1" applyNumberFormat="1" applyFont="1" applyBorder="1">
      <alignment vertical="center"/>
    </xf>
    <xf numFmtId="0" fontId="4" fillId="0" borderId="0" xfId="1" applyNumberFormat="1" applyFont="1" applyBorder="1">
      <alignment vertical="center"/>
    </xf>
    <xf numFmtId="185" fontId="4" fillId="0" borderId="0" xfId="0" applyNumberFormat="1" applyFont="1">
      <alignment vertical="center"/>
    </xf>
    <xf numFmtId="185" fontId="4" fillId="0" borderId="0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6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8" xfId="1" applyNumberFormat="1" applyFont="1" applyBorder="1" applyAlignment="1">
      <alignment vertical="center" shrinkToFit="1"/>
    </xf>
    <xf numFmtId="1" fontId="4" fillId="0" borderId="8" xfId="1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18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185" fontId="4" fillId="0" borderId="0" xfId="0" applyNumberFormat="1" applyFont="1">
      <alignment vertical="center"/>
    </xf>
    <xf numFmtId="185" fontId="4" fillId="0" borderId="0" xfId="0" applyNumberFormat="1" applyFont="1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horizontal="center" vertical="center"/>
    </xf>
    <xf numFmtId="0" fontId="4" fillId="0" borderId="36" xfId="1" applyNumberFormat="1" applyFont="1" applyBorder="1" applyAlignment="1">
      <alignment horizontal="center" vertical="center"/>
    </xf>
    <xf numFmtId="0" fontId="4" fillId="0" borderId="37" xfId="1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right" vertical="center" shrinkToFit="1"/>
    </xf>
    <xf numFmtId="176" fontId="4" fillId="0" borderId="0" xfId="0" applyNumberFormat="1" applyFont="1" applyBorder="1" applyAlignment="1">
      <alignment horizontal="center" vertical="center"/>
    </xf>
    <xf numFmtId="0" fontId="6" fillId="0" borderId="22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34" xfId="0" applyFont="1" applyBorder="1">
      <alignment vertical="center"/>
    </xf>
    <xf numFmtId="178" fontId="6" fillId="0" borderId="31" xfId="0" applyNumberFormat="1" applyFont="1" applyBorder="1">
      <alignment vertical="center"/>
    </xf>
    <xf numFmtId="178" fontId="6" fillId="0" borderId="30" xfId="0" applyNumberFormat="1" applyFont="1" applyBorder="1">
      <alignment vertical="center"/>
    </xf>
    <xf numFmtId="178" fontId="6" fillId="0" borderId="35" xfId="0" applyNumberFormat="1" applyFont="1" applyBorder="1">
      <alignment vertical="center"/>
    </xf>
    <xf numFmtId="177" fontId="6" fillId="2" borderId="8" xfId="0" applyNumberFormat="1" applyFont="1" applyFill="1" applyBorder="1" applyProtection="1">
      <alignment vertical="center"/>
      <protection locked="0"/>
    </xf>
    <xf numFmtId="177" fontId="6" fillId="0" borderId="8" xfId="0" applyNumberFormat="1" applyFont="1" applyBorder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7" fontId="6" fillId="2" borderId="8" xfId="0" applyNumberFormat="1" applyFont="1" applyFill="1" applyBorder="1" applyAlignment="1" applyProtection="1">
      <alignment horizontal="right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7" fontId="6" fillId="0" borderId="19" xfId="0" applyNumberFormat="1" applyFont="1" applyBorder="1" applyAlignment="1">
      <alignment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7" fontId="6" fillId="2" borderId="22" xfId="0" applyNumberFormat="1" applyFont="1" applyFill="1" applyBorder="1" applyAlignment="1" applyProtection="1">
      <alignment horizontal="right" vertical="center"/>
      <protection locked="0"/>
    </xf>
    <xf numFmtId="177" fontId="6" fillId="2" borderId="33" xfId="0" applyNumberFormat="1" applyFont="1" applyFill="1" applyBorder="1" applyAlignment="1" applyProtection="1">
      <alignment horizontal="right" vertical="center"/>
      <protection locked="0"/>
    </xf>
    <xf numFmtId="0" fontId="4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2" borderId="12" xfId="0" quotePrefix="1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38" fontId="4" fillId="2" borderId="12" xfId="1" applyFont="1" applyFill="1" applyBorder="1" applyAlignment="1" applyProtection="1">
      <alignment horizontal="center" vertical="center"/>
      <protection locked="0"/>
    </xf>
    <xf numFmtId="177" fontId="4" fillId="2" borderId="8" xfId="0" applyNumberFormat="1" applyFont="1" applyFill="1" applyBorder="1" applyAlignment="1" applyProtection="1">
      <alignment horizontal="center" vertical="center"/>
      <protection locked="0"/>
    </xf>
    <xf numFmtId="177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14" xfId="0" applyFont="1" applyBorder="1" applyAlignment="1" applyProtection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4" borderId="2" xfId="0" applyFont="1" applyFill="1" applyBorder="1" applyProtection="1">
      <alignment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11" xfId="0" applyFont="1" applyFill="1" applyBorder="1" applyProtection="1">
      <alignment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2" fontId="4" fillId="2" borderId="12" xfId="0" applyNumberFormat="1" applyFont="1" applyFill="1" applyBorder="1" applyAlignment="1" applyProtection="1">
      <alignment horizontal="center" vertical="center"/>
      <protection locked="0"/>
    </xf>
    <xf numFmtId="2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right" vertical="center"/>
    </xf>
    <xf numFmtId="0" fontId="4" fillId="2" borderId="0" xfId="0" applyFont="1" applyFill="1" applyBorder="1" applyProtection="1">
      <alignment vertical="center"/>
      <protection locked="0"/>
    </xf>
    <xf numFmtId="2" fontId="4" fillId="0" borderId="4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152400</xdr:colOff>
      <xdr:row>1</xdr:row>
      <xdr:rowOff>123825</xdr:rowOff>
    </xdr:from>
    <xdr:to>
      <xdr:col>33</xdr:col>
      <xdr:colOff>85725</xdr:colOff>
      <xdr:row>1</xdr:row>
      <xdr:rowOff>123825</xdr:rowOff>
    </xdr:to>
    <xdr:sp macro="" textlink="">
      <xdr:nvSpPr>
        <xdr:cNvPr id="2222" name="Line 1"/>
        <xdr:cNvSpPr>
          <a:spLocks noChangeShapeType="1"/>
        </xdr:cNvSpPr>
      </xdr:nvSpPr>
      <xdr:spPr bwMode="auto">
        <a:xfrm>
          <a:off x="3352800" y="266700"/>
          <a:ext cx="3333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46</xdr:row>
      <xdr:rowOff>66675</xdr:rowOff>
    </xdr:from>
    <xdr:to>
      <xdr:col>4</xdr:col>
      <xdr:colOff>133350</xdr:colOff>
      <xdr:row>47</xdr:row>
      <xdr:rowOff>76200</xdr:rowOff>
    </xdr:to>
    <xdr:grpSp>
      <xdr:nvGrpSpPr>
        <xdr:cNvPr id="2223" name="グループ化 2057"/>
        <xdr:cNvGrpSpPr>
          <a:grpSpLocks/>
        </xdr:cNvGrpSpPr>
      </xdr:nvGrpSpPr>
      <xdr:grpSpPr bwMode="auto">
        <a:xfrm>
          <a:off x="717306" y="6748829"/>
          <a:ext cx="207352" cy="156063"/>
          <a:chOff x="731048" y="6577013"/>
          <a:chExt cx="211927" cy="153197"/>
        </a:xfrm>
      </xdr:grpSpPr>
      <xdr:cxnSp macro="">
        <xdr:nvCxnSpPr>
          <xdr:cNvPr id="3" name="直線コネクタ 2"/>
          <xdr:cNvCxnSpPr/>
        </xdr:nvCxnSpPr>
        <xdr:spPr>
          <a:xfrm flipV="1">
            <a:off x="731048" y="6682336"/>
            <a:ext cx="28899" cy="2872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直線コネクタ 4"/>
          <xdr:cNvCxnSpPr/>
        </xdr:nvCxnSpPr>
        <xdr:spPr>
          <a:xfrm>
            <a:off x="750314" y="6682336"/>
            <a:ext cx="19266" cy="4787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 flipV="1">
            <a:off x="769580" y="6577013"/>
            <a:ext cx="48165" cy="15319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817745" y="6577013"/>
            <a:ext cx="1252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0</xdr:colOff>
      <xdr:row>47</xdr:row>
      <xdr:rowOff>0</xdr:rowOff>
    </xdr:from>
    <xdr:to>
      <xdr:col>10</xdr:col>
      <xdr:colOff>2381</xdr:colOff>
      <xdr:row>47</xdr:row>
      <xdr:rowOff>0</xdr:rowOff>
    </xdr:to>
    <xdr:cxnSp macro="">
      <xdr:nvCxnSpPr>
        <xdr:cNvPr id="15" name="直線コネクタ 14"/>
        <xdr:cNvCxnSpPr/>
      </xdr:nvCxnSpPr>
      <xdr:spPr>
        <a:xfrm>
          <a:off x="1400175" y="6800850"/>
          <a:ext cx="60245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46</xdr:row>
      <xdr:rowOff>0</xdr:rowOff>
    </xdr:from>
    <xdr:to>
      <xdr:col>10</xdr:col>
      <xdr:colOff>0</xdr:colOff>
      <xdr:row>47</xdr:row>
      <xdr:rowOff>142875</xdr:rowOff>
    </xdr:to>
    <xdr:grpSp>
      <xdr:nvGrpSpPr>
        <xdr:cNvPr id="2225" name="グループ化 23"/>
        <xdr:cNvGrpSpPr>
          <a:grpSpLocks/>
        </xdr:cNvGrpSpPr>
      </xdr:nvGrpSpPr>
      <xdr:grpSpPr bwMode="auto">
        <a:xfrm>
          <a:off x="1263162" y="6682154"/>
          <a:ext cx="715107" cy="289413"/>
          <a:chOff x="1271588" y="6650831"/>
          <a:chExt cx="731043" cy="288132"/>
        </a:xfrm>
      </xdr:grpSpPr>
      <xdr:cxnSp macro="">
        <xdr:nvCxnSpPr>
          <xdr:cNvPr id="17" name="直線コネクタ 16"/>
          <xdr:cNvCxnSpPr/>
        </xdr:nvCxnSpPr>
        <xdr:spPr>
          <a:xfrm flipV="1">
            <a:off x="1310064" y="6650831"/>
            <a:ext cx="96190" cy="28813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直線コネクタ 18"/>
          <xdr:cNvCxnSpPr/>
        </xdr:nvCxnSpPr>
        <xdr:spPr>
          <a:xfrm>
            <a:off x="1396635" y="6650831"/>
            <a:ext cx="60599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" name="直線コネクタ 20"/>
          <xdr:cNvCxnSpPr/>
        </xdr:nvCxnSpPr>
        <xdr:spPr>
          <a:xfrm flipH="1" flipV="1">
            <a:off x="1290826" y="6862128"/>
            <a:ext cx="19238" cy="7683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3" name="直線コネクタ 22"/>
          <xdr:cNvCxnSpPr/>
        </xdr:nvCxnSpPr>
        <xdr:spPr>
          <a:xfrm flipH="1">
            <a:off x="1271588" y="6862128"/>
            <a:ext cx="19238" cy="3841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66675</xdr:colOff>
      <xdr:row>46</xdr:row>
      <xdr:rowOff>0</xdr:rowOff>
    </xdr:from>
    <xdr:to>
      <xdr:col>15</xdr:col>
      <xdr:colOff>200025</xdr:colOff>
      <xdr:row>48</xdr:row>
      <xdr:rowOff>0</xdr:rowOff>
    </xdr:to>
    <xdr:grpSp>
      <xdr:nvGrpSpPr>
        <xdr:cNvPr id="2226" name="グループ化 25"/>
        <xdr:cNvGrpSpPr>
          <a:grpSpLocks/>
        </xdr:cNvGrpSpPr>
      </xdr:nvGrpSpPr>
      <xdr:grpSpPr bwMode="auto">
        <a:xfrm>
          <a:off x="2440598" y="6682154"/>
          <a:ext cx="726831" cy="293077"/>
          <a:chOff x="1271588" y="6650831"/>
          <a:chExt cx="731043" cy="288132"/>
        </a:xfrm>
      </xdr:grpSpPr>
      <xdr:cxnSp macro="">
        <xdr:nvCxnSpPr>
          <xdr:cNvPr id="27" name="直線コネクタ 26"/>
          <xdr:cNvCxnSpPr/>
        </xdr:nvCxnSpPr>
        <xdr:spPr>
          <a:xfrm flipV="1">
            <a:off x="1309564" y="6650831"/>
            <a:ext cx="94941" cy="28813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" name="直線コネクタ 27"/>
          <xdr:cNvCxnSpPr/>
        </xdr:nvCxnSpPr>
        <xdr:spPr>
          <a:xfrm>
            <a:off x="1404505" y="6650831"/>
            <a:ext cx="59812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9" name="直線コネクタ 28"/>
          <xdr:cNvCxnSpPr/>
        </xdr:nvCxnSpPr>
        <xdr:spPr>
          <a:xfrm flipH="1" flipV="1">
            <a:off x="1290576" y="6862128"/>
            <a:ext cx="18988" cy="7683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直線コネクタ 29"/>
          <xdr:cNvCxnSpPr/>
        </xdr:nvCxnSpPr>
        <xdr:spPr>
          <a:xfrm flipH="1">
            <a:off x="1271588" y="6862128"/>
            <a:ext cx="18988" cy="3841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0</xdr:colOff>
      <xdr:row>47</xdr:row>
      <xdr:rowOff>0</xdr:rowOff>
    </xdr:from>
    <xdr:to>
      <xdr:col>16</xdr:col>
      <xdr:colOff>2381</xdr:colOff>
      <xdr:row>47</xdr:row>
      <xdr:rowOff>0</xdr:rowOff>
    </xdr:to>
    <xdr:cxnSp macro="">
      <xdr:nvCxnSpPr>
        <xdr:cNvPr id="31" name="直線コネクタ 30"/>
        <xdr:cNvCxnSpPr/>
      </xdr:nvCxnSpPr>
      <xdr:spPr>
        <a:xfrm>
          <a:off x="2600325" y="6800850"/>
          <a:ext cx="60245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197644</xdr:colOff>
      <xdr:row>50</xdr:row>
      <xdr:rowOff>0</xdr:rowOff>
    </xdr:from>
    <xdr:to>
      <xdr:col>14</xdr:col>
      <xdr:colOff>7144</xdr:colOff>
      <xdr:row>50</xdr:row>
      <xdr:rowOff>0</xdr:rowOff>
    </xdr:to>
    <xdr:cxnSp macro="">
      <xdr:nvCxnSpPr>
        <xdr:cNvPr id="32" name="直線コネクタ 31"/>
        <xdr:cNvCxnSpPr/>
      </xdr:nvCxnSpPr>
      <xdr:spPr>
        <a:xfrm>
          <a:off x="1597819" y="7048500"/>
          <a:ext cx="1209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50</xdr:row>
      <xdr:rowOff>4763</xdr:rowOff>
    </xdr:from>
    <xdr:to>
      <xdr:col>20</xdr:col>
      <xdr:colOff>0</xdr:colOff>
      <xdr:row>50</xdr:row>
      <xdr:rowOff>4763</xdr:rowOff>
    </xdr:to>
    <xdr:cxnSp macro="">
      <xdr:nvCxnSpPr>
        <xdr:cNvPr id="34" name="直線コネクタ 33"/>
        <xdr:cNvCxnSpPr/>
      </xdr:nvCxnSpPr>
      <xdr:spPr>
        <a:xfrm>
          <a:off x="3600450" y="7053263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47</xdr:row>
      <xdr:rowOff>0</xdr:rowOff>
    </xdr:from>
    <xdr:to>
      <xdr:col>29</xdr:col>
      <xdr:colOff>195263</xdr:colOff>
      <xdr:row>47</xdr:row>
      <xdr:rowOff>0</xdr:rowOff>
    </xdr:to>
    <xdr:cxnSp macro="">
      <xdr:nvCxnSpPr>
        <xdr:cNvPr id="36" name="直線コネクタ 35"/>
        <xdr:cNvCxnSpPr/>
      </xdr:nvCxnSpPr>
      <xdr:spPr>
        <a:xfrm>
          <a:off x="5600700" y="6657975"/>
          <a:ext cx="3952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207169</xdr:colOff>
      <xdr:row>47</xdr:row>
      <xdr:rowOff>2382</xdr:rowOff>
    </xdr:from>
    <xdr:to>
      <xdr:col>36</xdr:col>
      <xdr:colOff>207169</xdr:colOff>
      <xdr:row>47</xdr:row>
      <xdr:rowOff>2382</xdr:rowOff>
    </xdr:to>
    <xdr:cxnSp macro="">
      <xdr:nvCxnSpPr>
        <xdr:cNvPr id="51" name="直線コネクタ 50"/>
        <xdr:cNvCxnSpPr/>
      </xdr:nvCxnSpPr>
      <xdr:spPr>
        <a:xfrm>
          <a:off x="7008019" y="6660357"/>
          <a:ext cx="419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142875</xdr:colOff>
      <xdr:row>46</xdr:row>
      <xdr:rowOff>57150</xdr:rowOff>
    </xdr:from>
    <xdr:to>
      <xdr:col>32</xdr:col>
      <xdr:colOff>161925</xdr:colOff>
      <xdr:row>47</xdr:row>
      <xdr:rowOff>76200</xdr:rowOff>
    </xdr:to>
    <xdr:grpSp>
      <xdr:nvGrpSpPr>
        <xdr:cNvPr id="2232" name="グループ化 56"/>
        <xdr:cNvGrpSpPr>
          <a:grpSpLocks/>
        </xdr:cNvGrpSpPr>
      </xdr:nvGrpSpPr>
      <xdr:grpSpPr bwMode="auto">
        <a:xfrm>
          <a:off x="6275510" y="6739304"/>
          <a:ext cx="216877" cy="165588"/>
          <a:chOff x="731048" y="6577013"/>
          <a:chExt cx="211927" cy="153197"/>
        </a:xfrm>
      </xdr:grpSpPr>
      <xdr:cxnSp macro="">
        <xdr:nvCxnSpPr>
          <xdr:cNvPr id="58" name="直線コネクタ 57"/>
          <xdr:cNvCxnSpPr/>
        </xdr:nvCxnSpPr>
        <xdr:spPr>
          <a:xfrm flipV="1">
            <a:off x="731048" y="6685152"/>
            <a:ext cx="27643" cy="2703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9" name="直線コネクタ 58"/>
          <xdr:cNvCxnSpPr/>
        </xdr:nvCxnSpPr>
        <xdr:spPr>
          <a:xfrm>
            <a:off x="749476" y="6685152"/>
            <a:ext cx="18428" cy="4505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0" name="直線コネクタ 59"/>
          <xdr:cNvCxnSpPr/>
        </xdr:nvCxnSpPr>
        <xdr:spPr>
          <a:xfrm flipV="1">
            <a:off x="767905" y="6577013"/>
            <a:ext cx="55285" cy="15319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1" name="直線コネクタ 60"/>
          <xdr:cNvCxnSpPr/>
        </xdr:nvCxnSpPr>
        <xdr:spPr>
          <a:xfrm>
            <a:off x="823190" y="6577013"/>
            <a:ext cx="11978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E66"/>
  <sheetViews>
    <sheetView tabSelected="1" view="pageBreakPreview" zoomScale="130" zoomScaleNormal="130" zoomScaleSheetLayoutView="130" workbookViewId="0">
      <selection activeCell="Q20" sqref="Q20:R20"/>
    </sheetView>
  </sheetViews>
  <sheetFormatPr defaultRowHeight="13.5" x14ac:dyDescent="0.15"/>
  <cols>
    <col min="1" max="15" width="2.625" style="1" customWidth="1"/>
    <col min="16" max="34" width="2.625" customWidth="1"/>
    <col min="35" max="50" width="2.75" customWidth="1"/>
  </cols>
  <sheetData>
    <row r="1" spans="1:57" ht="11.25" customHeight="1" x14ac:dyDescent="0.1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5"/>
    </row>
    <row r="2" spans="1:57" ht="11.25" customHeight="1" x14ac:dyDescent="0.15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8"/>
    </row>
    <row r="3" spans="1:57" s="3" customFormat="1" ht="11.25" customHeight="1" x14ac:dyDescent="0.15">
      <c r="A3" s="1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10"/>
    </row>
    <row r="4" spans="1:57" s="3" customFormat="1" ht="11.25" customHeight="1" x14ac:dyDescent="0.15">
      <c r="A4" s="99" t="s">
        <v>1</v>
      </c>
      <c r="B4" s="99"/>
      <c r="C4" s="99"/>
      <c r="D4" s="99"/>
      <c r="E4" s="100" t="s">
        <v>79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99" t="s">
        <v>2</v>
      </c>
      <c r="S4" s="99"/>
      <c r="T4" s="99"/>
      <c r="U4" s="99"/>
      <c r="V4" s="101" t="s">
        <v>70</v>
      </c>
      <c r="W4" s="101"/>
      <c r="X4" s="101"/>
      <c r="Y4" s="101"/>
      <c r="Z4" s="101"/>
      <c r="AA4" s="101"/>
      <c r="AB4" s="101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10"/>
    </row>
    <row r="5" spans="1:57" s="3" customFormat="1" ht="11.25" customHeight="1" x14ac:dyDescent="0.15">
      <c r="A5" s="85" t="s">
        <v>3</v>
      </c>
      <c r="B5" s="85"/>
      <c r="C5" s="85"/>
      <c r="D5" s="85"/>
      <c r="E5" s="85"/>
      <c r="F5" s="85"/>
      <c r="G5" s="85"/>
      <c r="H5" s="85"/>
      <c r="I5" s="105"/>
      <c r="J5" s="84" t="s">
        <v>4</v>
      </c>
      <c r="K5" s="85"/>
      <c r="L5" s="86"/>
      <c r="M5" s="88" t="s">
        <v>5</v>
      </c>
      <c r="N5" s="88"/>
      <c r="O5" s="88"/>
      <c r="P5" s="88"/>
      <c r="Q5" s="88"/>
      <c r="R5" s="88"/>
      <c r="S5" s="88"/>
      <c r="T5" s="88"/>
      <c r="U5" s="87" t="s">
        <v>6</v>
      </c>
      <c r="V5" s="87"/>
      <c r="W5" s="87"/>
      <c r="X5" s="87"/>
      <c r="Y5" s="87"/>
      <c r="Z5" s="87"/>
      <c r="AA5" s="87"/>
      <c r="AB5" s="88" t="s">
        <v>7</v>
      </c>
      <c r="AC5" s="88"/>
      <c r="AD5" s="88"/>
      <c r="AE5" s="88"/>
      <c r="AF5" s="88"/>
      <c r="AG5" s="88"/>
      <c r="AH5" s="88"/>
      <c r="AI5" s="88"/>
      <c r="AJ5" s="88" t="s">
        <v>8</v>
      </c>
      <c r="AK5" s="88"/>
      <c r="AL5" s="88"/>
      <c r="AM5" s="88"/>
      <c r="AN5" s="88"/>
      <c r="AO5" s="88"/>
      <c r="AP5" s="88"/>
      <c r="AQ5" s="88"/>
      <c r="AR5" s="88" t="s">
        <v>9</v>
      </c>
      <c r="AS5" s="88"/>
      <c r="AT5" s="88"/>
      <c r="AU5" s="88"/>
      <c r="AV5" s="88"/>
      <c r="AW5" s="88"/>
      <c r="AX5" s="84"/>
      <c r="AZ5" s="3" t="s">
        <v>75</v>
      </c>
      <c r="BA5" s="3" t="s">
        <v>77</v>
      </c>
    </row>
    <row r="6" spans="1:57" s="3" customFormat="1" ht="11.25" customHeight="1" x14ac:dyDescent="0.15">
      <c r="A6" s="5"/>
      <c r="B6" s="89">
        <v>7</v>
      </c>
      <c r="C6" s="89"/>
      <c r="D6" s="6" t="s">
        <v>10</v>
      </c>
      <c r="E6" s="6"/>
      <c r="F6" s="89">
        <v>24</v>
      </c>
      <c r="G6" s="89"/>
      <c r="H6" s="6" t="s">
        <v>11</v>
      </c>
      <c r="I6" s="6"/>
      <c r="J6" s="90" t="s">
        <v>71</v>
      </c>
      <c r="K6" s="91"/>
      <c r="L6" s="92"/>
      <c r="M6" s="79"/>
      <c r="N6" s="79"/>
      <c r="O6" s="79"/>
      <c r="P6" s="79"/>
      <c r="Q6" s="79"/>
      <c r="R6" s="79"/>
      <c r="S6" s="79"/>
      <c r="T6" s="79"/>
      <c r="U6" s="77" t="s">
        <v>72</v>
      </c>
      <c r="V6" s="78"/>
      <c r="W6" s="78"/>
      <c r="X6" s="78"/>
      <c r="Y6" s="78"/>
      <c r="Z6" s="78"/>
      <c r="AA6" s="78"/>
      <c r="AB6" s="79"/>
      <c r="AC6" s="79"/>
      <c r="AD6" s="79"/>
      <c r="AE6" s="79"/>
      <c r="AF6" s="79"/>
      <c r="AG6" s="79"/>
      <c r="AH6" s="79"/>
      <c r="AI6" s="79"/>
      <c r="AJ6" s="80">
        <v>7497</v>
      </c>
      <c r="AK6" s="80"/>
      <c r="AL6" s="80"/>
      <c r="AM6" s="80"/>
      <c r="AN6" s="80"/>
      <c r="AO6" s="80"/>
      <c r="AP6" s="80"/>
      <c r="AQ6" s="80"/>
      <c r="AR6" s="103">
        <v>37.200000000000003</v>
      </c>
      <c r="AS6" s="103"/>
      <c r="AT6" s="103"/>
      <c r="AU6" s="103"/>
      <c r="AV6" s="103"/>
      <c r="AW6" s="103"/>
      <c r="AX6" s="104"/>
      <c r="AZ6" s="3" t="s">
        <v>70</v>
      </c>
      <c r="BA6" s="3" t="s">
        <v>71</v>
      </c>
    </row>
    <row r="7" spans="1:57" s="3" customFormat="1" ht="11.25" customHeight="1" x14ac:dyDescent="0.15">
      <c r="A7" s="73" t="s">
        <v>37</v>
      </c>
      <c r="B7" s="67"/>
      <c r="C7" s="67"/>
      <c r="D7" s="67"/>
      <c r="E7" s="67" t="s">
        <v>38</v>
      </c>
      <c r="F7" s="67"/>
      <c r="G7" s="67"/>
      <c r="H7" s="67"/>
      <c r="I7" s="67" t="s">
        <v>39</v>
      </c>
      <c r="J7" s="67"/>
      <c r="K7" s="67"/>
      <c r="L7" s="67"/>
      <c r="M7" s="67" t="s">
        <v>40</v>
      </c>
      <c r="N7" s="67"/>
      <c r="O7" s="67"/>
      <c r="P7" s="67"/>
      <c r="Q7" s="67" t="s">
        <v>41</v>
      </c>
      <c r="R7" s="67"/>
      <c r="S7" s="67"/>
      <c r="T7" s="50"/>
      <c r="U7" s="83" t="s">
        <v>14</v>
      </c>
      <c r="V7" s="51"/>
      <c r="W7" s="51"/>
      <c r="X7" s="51"/>
      <c r="Y7" s="51"/>
      <c r="Z7" s="51"/>
      <c r="AA7" s="51"/>
      <c r="AB7" s="52"/>
      <c r="AC7" s="8" t="s">
        <v>15</v>
      </c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9"/>
      <c r="BA7" s="3" t="s">
        <v>76</v>
      </c>
    </row>
    <row r="8" spans="1:57" s="3" customFormat="1" ht="11.25" customHeight="1" x14ac:dyDescent="0.15">
      <c r="A8" s="70" t="s">
        <v>69</v>
      </c>
      <c r="B8" s="71"/>
      <c r="C8" s="71"/>
      <c r="D8" s="71"/>
      <c r="E8" s="71">
        <v>3.073</v>
      </c>
      <c r="F8" s="71"/>
      <c r="G8" s="71"/>
      <c r="H8" s="71"/>
      <c r="I8" s="81">
        <f>E8+Y8</f>
        <v>40.929000000000002</v>
      </c>
      <c r="J8" s="71"/>
      <c r="K8" s="71"/>
      <c r="L8" s="71"/>
      <c r="M8" s="81"/>
      <c r="N8" s="81"/>
      <c r="O8" s="81"/>
      <c r="P8" s="81"/>
      <c r="Q8" s="81"/>
      <c r="R8" s="81"/>
      <c r="S8" s="81"/>
      <c r="T8" s="82"/>
      <c r="U8" s="58" t="s">
        <v>42</v>
      </c>
      <c r="V8" s="59"/>
      <c r="W8" s="59"/>
      <c r="X8" s="59"/>
      <c r="Y8" s="54">
        <v>37.856000000000002</v>
      </c>
      <c r="Z8" s="54"/>
      <c r="AA8" s="54"/>
      <c r="AB8" s="55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10"/>
    </row>
    <row r="9" spans="1:57" s="3" customFormat="1" ht="11.25" customHeight="1" x14ac:dyDescent="0.15">
      <c r="A9" s="70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4"/>
      <c r="U9" s="58" t="s">
        <v>12</v>
      </c>
      <c r="V9" s="59"/>
      <c r="W9" s="59"/>
      <c r="X9" s="59"/>
      <c r="Y9" s="54"/>
      <c r="Z9" s="54"/>
      <c r="AA9" s="54"/>
      <c r="AB9" s="55"/>
      <c r="AC9" s="2"/>
      <c r="AD9" s="2"/>
      <c r="AE9" s="2"/>
      <c r="AF9" s="2" t="s">
        <v>73</v>
      </c>
      <c r="AG9" s="2"/>
      <c r="AH9" s="2"/>
      <c r="AI9" s="2"/>
      <c r="AJ9" s="2"/>
      <c r="AK9" s="2"/>
      <c r="AL9" s="2"/>
      <c r="AM9" s="2"/>
      <c r="AN9" s="2"/>
      <c r="AO9" s="32">
        <f>AK15</f>
        <v>23</v>
      </c>
      <c r="AP9" s="32"/>
      <c r="AQ9" s="32"/>
      <c r="AR9" s="32"/>
      <c r="AS9" s="2"/>
      <c r="AT9" s="2"/>
      <c r="AU9" s="2"/>
      <c r="AV9" s="2"/>
      <c r="AW9" s="2"/>
      <c r="AX9" s="10"/>
    </row>
    <row r="10" spans="1:57" s="3" customFormat="1" ht="11.25" customHeight="1" x14ac:dyDescent="0.15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4"/>
      <c r="U10" s="58" t="s">
        <v>13</v>
      </c>
      <c r="V10" s="59"/>
      <c r="W10" s="59"/>
      <c r="X10" s="59"/>
      <c r="Y10" s="54"/>
      <c r="Z10" s="54"/>
      <c r="AA10" s="54"/>
      <c r="AB10" s="55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11"/>
      <c r="AO10" s="31">
        <f>AI16</f>
        <v>325.95652173913044</v>
      </c>
      <c r="AP10" s="31"/>
      <c r="AQ10" s="16" t="s">
        <v>78</v>
      </c>
      <c r="AR10" s="2"/>
      <c r="AS10" s="2"/>
      <c r="AT10" s="2"/>
      <c r="AU10" s="2"/>
      <c r="AV10" s="2"/>
      <c r="AW10" s="2"/>
      <c r="AX10" s="10"/>
    </row>
    <row r="11" spans="1:57" s="3" customFormat="1" ht="11.25" customHeight="1" x14ac:dyDescent="0.15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4"/>
      <c r="U11" s="58"/>
      <c r="V11" s="59"/>
      <c r="W11" s="59"/>
      <c r="X11" s="59"/>
      <c r="Y11" s="54"/>
      <c r="Z11" s="54"/>
      <c r="AA11" s="54"/>
      <c r="AB11" s="55"/>
      <c r="AC11" s="2"/>
      <c r="AD11" s="2"/>
      <c r="AE11" s="2"/>
      <c r="AF11" s="31"/>
      <c r="AG11" s="31"/>
      <c r="AH11" s="31"/>
      <c r="AI11" s="31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10"/>
    </row>
    <row r="12" spans="1:57" s="3" customFormat="1" ht="11.25" customHeight="1" x14ac:dyDescent="0.15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4"/>
      <c r="U12" s="58"/>
      <c r="V12" s="59"/>
      <c r="W12" s="59"/>
      <c r="X12" s="59"/>
      <c r="Y12" s="54"/>
      <c r="Z12" s="54"/>
      <c r="AA12" s="54"/>
      <c r="AB12" s="55"/>
      <c r="AC12" s="2"/>
      <c r="AD12" s="2"/>
      <c r="AE12" s="2"/>
      <c r="AF12" s="2"/>
      <c r="AG12" s="2"/>
      <c r="AH12" s="2"/>
      <c r="AI12" s="2"/>
      <c r="AJ12" s="2" t="s">
        <v>16</v>
      </c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10"/>
    </row>
    <row r="13" spans="1:57" s="3" customFormat="1" ht="11.25" customHeight="1" x14ac:dyDescent="0.15">
      <c r="A13" s="72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9"/>
      <c r="U13" s="75"/>
      <c r="V13" s="76"/>
      <c r="W13" s="76"/>
      <c r="X13" s="76"/>
      <c r="Y13" s="56"/>
      <c r="Z13" s="56"/>
      <c r="AA13" s="56"/>
      <c r="AB13" s="57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7"/>
    </row>
    <row r="14" spans="1:57" s="3" customFormat="1" ht="11.25" customHeight="1" x14ac:dyDescent="0.15">
      <c r="A14" s="73"/>
      <c r="B14" s="67"/>
      <c r="C14" s="67">
        <v>1</v>
      </c>
      <c r="D14" s="67"/>
      <c r="E14" s="67">
        <v>2</v>
      </c>
      <c r="F14" s="67"/>
      <c r="G14" s="67">
        <v>3</v>
      </c>
      <c r="H14" s="67"/>
      <c r="I14" s="67">
        <v>4</v>
      </c>
      <c r="J14" s="67"/>
      <c r="K14" s="67">
        <v>5</v>
      </c>
      <c r="L14" s="67"/>
      <c r="M14" s="67">
        <v>6</v>
      </c>
      <c r="N14" s="67"/>
      <c r="O14" s="67">
        <v>7</v>
      </c>
      <c r="P14" s="67"/>
      <c r="Q14" s="67">
        <v>8</v>
      </c>
      <c r="R14" s="67"/>
      <c r="S14" s="67">
        <v>9</v>
      </c>
      <c r="T14" s="67"/>
      <c r="U14" s="67">
        <v>10</v>
      </c>
      <c r="V14" s="67"/>
      <c r="W14" s="67" t="s">
        <v>18</v>
      </c>
      <c r="X14" s="67"/>
      <c r="Y14" s="67"/>
      <c r="Z14" s="50" t="s">
        <v>17</v>
      </c>
      <c r="AA14" s="51"/>
      <c r="AB14" s="52"/>
      <c r="AC14" s="2"/>
      <c r="AD14" s="2" t="s">
        <v>19</v>
      </c>
      <c r="AE14" s="2"/>
      <c r="AF14" s="2"/>
      <c r="AG14" s="2"/>
      <c r="AH14" s="14" t="s">
        <v>43</v>
      </c>
      <c r="AI14" s="4" t="s">
        <v>44</v>
      </c>
      <c r="AJ14" s="12"/>
      <c r="AK14" s="108">
        <f>AR6</f>
        <v>37.200000000000003</v>
      </c>
      <c r="AL14" s="108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10"/>
    </row>
    <row r="15" spans="1:57" s="3" customFormat="1" ht="11.25" customHeight="1" x14ac:dyDescent="0.15">
      <c r="A15" s="65">
        <v>1</v>
      </c>
      <c r="B15" s="66"/>
      <c r="C15" s="63">
        <v>3.702</v>
      </c>
      <c r="D15" s="64"/>
      <c r="E15" s="53">
        <v>3.72</v>
      </c>
      <c r="F15" s="53"/>
      <c r="G15" s="53">
        <v>3.7029999999999998</v>
      </c>
      <c r="H15" s="53"/>
      <c r="I15" s="53">
        <v>3.7050000000000001</v>
      </c>
      <c r="J15" s="53"/>
      <c r="K15" s="53">
        <v>3.7210000000000001</v>
      </c>
      <c r="L15" s="53"/>
      <c r="M15" s="53"/>
      <c r="N15" s="53"/>
      <c r="O15" s="53"/>
      <c r="P15" s="53"/>
      <c r="Q15" s="53"/>
      <c r="R15" s="53"/>
      <c r="S15" s="53"/>
      <c r="T15" s="53"/>
      <c r="U15" s="48"/>
      <c r="V15" s="48"/>
      <c r="W15" s="49">
        <f>IF(C15=0," ",ROUND(SUM(C15:V15),3))</f>
        <v>18.550999999999998</v>
      </c>
      <c r="X15" s="49"/>
      <c r="Y15" s="49"/>
      <c r="Z15" s="42"/>
      <c r="AA15" s="43"/>
      <c r="AB15" s="44"/>
      <c r="AC15" s="2"/>
      <c r="AD15" s="2" t="s">
        <v>20</v>
      </c>
      <c r="AE15" s="2"/>
      <c r="AF15" s="2"/>
      <c r="AG15" s="2"/>
      <c r="AH15" s="14" t="s">
        <v>45</v>
      </c>
      <c r="AI15" s="4" t="s">
        <v>46</v>
      </c>
      <c r="AJ15" s="12"/>
      <c r="AK15" s="107">
        <v>23</v>
      </c>
      <c r="AL15" s="107"/>
      <c r="AM15" s="2"/>
      <c r="AN15" s="2"/>
      <c r="AO15" s="30">
        <f>IF(C15="","",(ROUND($Z$40-C15,2)*100))</f>
        <v>1</v>
      </c>
      <c r="AP15" s="30">
        <f>IF(E15="","",(ROUND($Z$40-E15,2)*100))</f>
        <v>-1</v>
      </c>
      <c r="AQ15" s="30">
        <f>IF(G15="","",ROUND($Z$40-G15,2)*100)</f>
        <v>1</v>
      </c>
      <c r="AR15" s="30">
        <f>IF(I15="","",ROUND($Z$40-I15,2)*100)</f>
        <v>0</v>
      </c>
      <c r="AS15" s="30">
        <f>IF(K15="","",ROUND($Z$40-K15,2)*100)</f>
        <v>-1</v>
      </c>
      <c r="AT15" s="30" t="str">
        <f>IF(M15="","",ROUND($Z$40-M15,2)*100)</f>
        <v/>
      </c>
      <c r="AU15" s="30" t="str">
        <f>IF(O15="","",ROUND($Z$40-O15,2)*100)</f>
        <v/>
      </c>
      <c r="AV15" s="30" t="str">
        <f>IF(Q15="","",ROUND($Z$40-Q15,2)*100)</f>
        <v/>
      </c>
      <c r="AW15" s="30" t="str">
        <f>IF(S15="","",ROUND($Z$40-S15,2)*100)</f>
        <v/>
      </c>
      <c r="AX15" s="30" t="str">
        <f>IF(U15="","",ROUND($Z$40-U15,2)*100)</f>
        <v/>
      </c>
      <c r="AZ15" s="23">
        <v>1</v>
      </c>
      <c r="BA15" s="3">
        <f>COUNTIF($AO$15:$AX$39,1)</f>
        <v>3</v>
      </c>
      <c r="BB15" s="3">
        <v>-1</v>
      </c>
      <c r="BC15" s="3">
        <f>COUNTIF($AO$15:$AX$39,-1)</f>
        <v>7</v>
      </c>
      <c r="BE15" s="3">
        <f>BA15+BC15</f>
        <v>10</v>
      </c>
    </row>
    <row r="16" spans="1:57" s="3" customFormat="1" ht="11.25" customHeight="1" x14ac:dyDescent="0.15">
      <c r="A16" s="65">
        <v>2</v>
      </c>
      <c r="B16" s="66"/>
      <c r="C16" s="53">
        <v>3.6920000000000002</v>
      </c>
      <c r="D16" s="53"/>
      <c r="E16" s="53">
        <v>3.7280000000000002</v>
      </c>
      <c r="F16" s="53"/>
      <c r="G16" s="53">
        <v>3.7080000000000002</v>
      </c>
      <c r="H16" s="53"/>
      <c r="I16" s="53">
        <v>3.7</v>
      </c>
      <c r="J16" s="53"/>
      <c r="K16" s="53">
        <v>3.6880000000000002</v>
      </c>
      <c r="L16" s="53"/>
      <c r="M16" s="53"/>
      <c r="N16" s="53"/>
      <c r="O16" s="53"/>
      <c r="P16" s="53"/>
      <c r="Q16" s="53"/>
      <c r="R16" s="53"/>
      <c r="S16" s="53"/>
      <c r="T16" s="53"/>
      <c r="U16" s="48"/>
      <c r="V16" s="48"/>
      <c r="W16" s="49">
        <f t="shared" ref="W16:W39" si="0">IF(C16=0," ",ROUND(SUM(C16:V16),3))</f>
        <v>18.515999999999998</v>
      </c>
      <c r="X16" s="49"/>
      <c r="Y16" s="49"/>
      <c r="Z16" s="42"/>
      <c r="AA16" s="43"/>
      <c r="AB16" s="44"/>
      <c r="AC16" s="2"/>
      <c r="AD16" s="2"/>
      <c r="AE16" s="2"/>
      <c r="AF16" s="2"/>
      <c r="AG16" s="2"/>
      <c r="AH16" s="2"/>
      <c r="AI16" s="33">
        <f>AJ6/AK15</f>
        <v>325.95652173913044</v>
      </c>
      <c r="AJ16" s="33"/>
      <c r="AK16" s="31" t="s">
        <v>35</v>
      </c>
      <c r="AL16" s="31"/>
      <c r="AM16" s="2"/>
      <c r="AN16" s="2"/>
      <c r="AO16" s="29">
        <f t="shared" ref="AO16:AO39" si="1">IF(C16="","",(ROUND($Z$40-C16,2)*100))</f>
        <v>2</v>
      </c>
      <c r="AP16" s="29">
        <f t="shared" ref="AP16:AP39" si="2">IF(E16="","",(ROUND($Z$40-E16,2)*100))</f>
        <v>-2</v>
      </c>
      <c r="AQ16" s="30">
        <f>IF(G16="","",(ROUND($Z$40-G16,2)*100))</f>
        <v>0</v>
      </c>
      <c r="AR16" s="29">
        <f t="shared" ref="AR16:AR39" si="3">IF(I16="","",ROUND($Z$40-I16,2)*100)</f>
        <v>1</v>
      </c>
      <c r="AS16" s="29">
        <f t="shared" ref="AS16:AS39" si="4">IF(K16="","",ROUND($Z$40-K16,2)*100)</f>
        <v>2</v>
      </c>
      <c r="AT16" s="21" t="str">
        <f t="shared" ref="AT16:AT39" si="5">IF(M16="","",ROUND($Z$40-M16,2)*100)</f>
        <v/>
      </c>
      <c r="AU16" s="21" t="str">
        <f t="shared" ref="AU16:AU39" si="6">IF(O16="","",ROUND($Z$40-O16,2)*100)</f>
        <v/>
      </c>
      <c r="AV16" s="21" t="str">
        <f t="shared" ref="AV16:AV39" si="7">IF(Q16="","",ROUND($Z$40-Q16,2)*100)</f>
        <v/>
      </c>
      <c r="AW16" s="21" t="str">
        <f t="shared" ref="AW16:AW39" si="8">IF(S16="","",ROUND($Z$40-S16,2)*100)</f>
        <v/>
      </c>
      <c r="AX16" s="22" t="str">
        <f t="shared" ref="AX16:AX39" si="9">IF(U16="","",ROUND($Z$40-U16,2)*100)</f>
        <v/>
      </c>
      <c r="AZ16" s="23">
        <v>2</v>
      </c>
      <c r="BA16" s="3">
        <f>COUNTIF($AO$15:$AX$39,2)</f>
        <v>5</v>
      </c>
      <c r="BB16" s="3">
        <v>-2</v>
      </c>
      <c r="BC16" s="3">
        <f>COUNTIF($AO$15:$AX$39,-2)</f>
        <v>2</v>
      </c>
      <c r="BE16" s="3">
        <f t="shared" ref="BE16:BE24" si="10">BA16+BC16</f>
        <v>7</v>
      </c>
    </row>
    <row r="17" spans="1:57" s="3" customFormat="1" ht="11.25" customHeight="1" x14ac:dyDescent="0.15">
      <c r="A17" s="65">
        <v>3</v>
      </c>
      <c r="B17" s="66"/>
      <c r="C17" s="53">
        <v>3.7160000000000002</v>
      </c>
      <c r="D17" s="53"/>
      <c r="E17" s="53">
        <v>3.6920000000000002</v>
      </c>
      <c r="F17" s="53"/>
      <c r="G17" s="53">
        <v>3.7149999999999999</v>
      </c>
      <c r="H17" s="53"/>
      <c r="I17" s="53">
        <v>3.72</v>
      </c>
      <c r="J17" s="53"/>
      <c r="K17" s="53">
        <v>3.7080000000000002</v>
      </c>
      <c r="L17" s="53"/>
      <c r="M17" s="53"/>
      <c r="N17" s="53"/>
      <c r="O17" s="53"/>
      <c r="P17" s="53"/>
      <c r="Q17" s="53"/>
      <c r="R17" s="53"/>
      <c r="S17" s="53"/>
      <c r="T17" s="53"/>
      <c r="U17" s="48"/>
      <c r="V17" s="48"/>
      <c r="W17" s="49">
        <f t="shared" si="0"/>
        <v>18.550999999999998</v>
      </c>
      <c r="X17" s="49"/>
      <c r="Y17" s="49"/>
      <c r="Z17" s="42"/>
      <c r="AA17" s="43"/>
      <c r="AB17" s="44"/>
      <c r="AC17" s="2"/>
      <c r="AF17" s="2"/>
      <c r="AG17" s="2"/>
      <c r="AH17" s="2"/>
      <c r="AI17" s="2"/>
      <c r="AJ17" s="2"/>
      <c r="AK17" s="2"/>
      <c r="AL17" s="2"/>
      <c r="AM17" s="2"/>
      <c r="AN17" s="2"/>
      <c r="AO17" s="29">
        <f t="shared" si="1"/>
        <v>-1</v>
      </c>
      <c r="AP17" s="29">
        <f t="shared" si="2"/>
        <v>2</v>
      </c>
      <c r="AQ17" s="29">
        <f t="shared" ref="AQ17:AQ39" si="11">IF(G17="","",(ROUND($Z$40-G17,2)*100))</f>
        <v>0</v>
      </c>
      <c r="AR17" s="29">
        <f t="shared" si="3"/>
        <v>-1</v>
      </c>
      <c r="AS17" s="29">
        <f t="shared" si="4"/>
        <v>0</v>
      </c>
      <c r="AT17" s="21" t="str">
        <f t="shared" si="5"/>
        <v/>
      </c>
      <c r="AU17" s="21" t="str">
        <f t="shared" si="6"/>
        <v/>
      </c>
      <c r="AV17" s="21" t="str">
        <f t="shared" si="7"/>
        <v/>
      </c>
      <c r="AW17" s="21" t="str">
        <f t="shared" si="8"/>
        <v/>
      </c>
      <c r="AX17" s="22" t="str">
        <f t="shared" si="9"/>
        <v/>
      </c>
      <c r="AZ17" s="23">
        <v>3</v>
      </c>
      <c r="BA17" s="3">
        <f>COUNTIF($AO$15:$AX$39,3)</f>
        <v>0</v>
      </c>
      <c r="BB17" s="3">
        <v>-3</v>
      </c>
      <c r="BC17" s="3">
        <f>COUNTIF($AO$15:$AX$39,-3)</f>
        <v>0</v>
      </c>
      <c r="BE17" s="3">
        <f t="shared" si="10"/>
        <v>0</v>
      </c>
    </row>
    <row r="18" spans="1:57" s="3" customFormat="1" ht="11.25" customHeight="1" x14ac:dyDescent="0.15">
      <c r="A18" s="65">
        <v>4</v>
      </c>
      <c r="B18" s="66"/>
      <c r="C18" s="53">
        <v>3.7050000000000001</v>
      </c>
      <c r="D18" s="53"/>
      <c r="E18" s="53">
        <v>3.6890000000000001</v>
      </c>
      <c r="F18" s="53"/>
      <c r="G18" s="53">
        <v>3.7229999999999999</v>
      </c>
      <c r="H18" s="53"/>
      <c r="I18" s="53">
        <v>3.6880000000000002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48"/>
      <c r="V18" s="48"/>
      <c r="W18" s="49">
        <f t="shared" si="0"/>
        <v>14.805</v>
      </c>
      <c r="X18" s="49"/>
      <c r="Y18" s="49"/>
      <c r="Z18" s="42"/>
      <c r="AA18" s="43"/>
      <c r="AB18" s="44"/>
      <c r="AC18" s="2"/>
      <c r="AD18" s="102" t="s">
        <v>25</v>
      </c>
      <c r="AE18" s="102"/>
      <c r="AK18" s="2"/>
      <c r="AL18" s="2"/>
      <c r="AM18" s="2"/>
      <c r="AN18" s="2"/>
      <c r="AO18" s="21">
        <f t="shared" si="1"/>
        <v>0</v>
      </c>
      <c r="AP18" s="21">
        <f t="shared" si="2"/>
        <v>2</v>
      </c>
      <c r="AQ18" s="21">
        <f t="shared" si="11"/>
        <v>-1</v>
      </c>
      <c r="AR18" s="21">
        <f t="shared" si="3"/>
        <v>2</v>
      </c>
      <c r="AS18" s="21" t="str">
        <f t="shared" si="4"/>
        <v/>
      </c>
      <c r="AT18" s="21" t="str">
        <f t="shared" si="5"/>
        <v/>
      </c>
      <c r="AU18" s="21" t="str">
        <f t="shared" si="6"/>
        <v/>
      </c>
      <c r="AV18" s="21" t="str">
        <f t="shared" si="7"/>
        <v/>
      </c>
      <c r="AW18" s="21" t="str">
        <f t="shared" si="8"/>
        <v/>
      </c>
      <c r="AX18" s="22" t="str">
        <f t="shared" si="9"/>
        <v/>
      </c>
      <c r="AZ18" s="23">
        <v>4</v>
      </c>
      <c r="BA18" s="3">
        <f>COUNTIF($AO$15:$AX$39,4)</f>
        <v>0</v>
      </c>
      <c r="BB18" s="3">
        <v>-4</v>
      </c>
      <c r="BC18" s="3">
        <f>COUNTIF($AO$15:$AX$39,-4)</f>
        <v>0</v>
      </c>
      <c r="BE18" s="3">
        <f t="shared" si="10"/>
        <v>0</v>
      </c>
    </row>
    <row r="19" spans="1:57" s="3" customFormat="1" ht="11.25" customHeight="1" x14ac:dyDescent="0.15">
      <c r="A19" s="65">
        <v>5</v>
      </c>
      <c r="B19" s="66"/>
      <c r="C19" s="53">
        <v>3.714</v>
      </c>
      <c r="D19" s="53"/>
      <c r="E19" s="53">
        <v>3.7189999999999999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48"/>
      <c r="V19" s="48"/>
      <c r="W19" s="49">
        <f t="shared" si="0"/>
        <v>7.4329999999999998</v>
      </c>
      <c r="X19" s="49"/>
      <c r="Y19" s="49"/>
      <c r="Z19" s="42"/>
      <c r="AA19" s="43"/>
      <c r="AB19" s="44"/>
      <c r="AC19" s="2"/>
      <c r="AL19" s="2"/>
      <c r="AM19" s="2"/>
      <c r="AN19" s="2"/>
      <c r="AO19" s="21">
        <f t="shared" si="1"/>
        <v>0</v>
      </c>
      <c r="AP19" s="21">
        <f t="shared" si="2"/>
        <v>-1</v>
      </c>
      <c r="AQ19" s="21" t="str">
        <f t="shared" si="11"/>
        <v/>
      </c>
      <c r="AR19" s="21" t="str">
        <f t="shared" si="3"/>
        <v/>
      </c>
      <c r="AS19" s="21" t="str">
        <f t="shared" si="4"/>
        <v/>
      </c>
      <c r="AT19" s="21" t="str">
        <f t="shared" si="5"/>
        <v/>
      </c>
      <c r="AU19" s="21" t="str">
        <f t="shared" si="6"/>
        <v/>
      </c>
      <c r="AV19" s="21" t="str">
        <f t="shared" si="7"/>
        <v/>
      </c>
      <c r="AW19" s="21" t="str">
        <f t="shared" si="8"/>
        <v/>
      </c>
      <c r="AX19" s="22" t="str">
        <f t="shared" si="9"/>
        <v/>
      </c>
      <c r="AZ19" s="23">
        <v>5</v>
      </c>
      <c r="BA19" s="3">
        <f>COUNTIF($AO$15:$AX$39,5)</f>
        <v>0</v>
      </c>
      <c r="BB19" s="3">
        <v>-5</v>
      </c>
      <c r="BC19" s="3">
        <f>COUNTIF($AO$15:$AX$39,-5)</f>
        <v>0</v>
      </c>
      <c r="BE19" s="3">
        <f t="shared" si="10"/>
        <v>0</v>
      </c>
    </row>
    <row r="20" spans="1:57" s="3" customFormat="1" ht="11.25" customHeight="1" x14ac:dyDescent="0.15">
      <c r="A20" s="65">
        <v>6</v>
      </c>
      <c r="B20" s="66"/>
      <c r="C20" s="53">
        <v>3.7250000000000001</v>
      </c>
      <c r="D20" s="53"/>
      <c r="E20" s="53">
        <v>3.72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48"/>
      <c r="V20" s="48"/>
      <c r="W20" s="49">
        <f t="shared" si="0"/>
        <v>7.4450000000000003</v>
      </c>
      <c r="X20" s="49"/>
      <c r="Y20" s="49"/>
      <c r="Z20" s="42"/>
      <c r="AA20" s="43"/>
      <c r="AB20" s="44"/>
      <c r="AC20" s="2"/>
      <c r="AD20" s="106" t="s">
        <v>47</v>
      </c>
      <c r="AE20" s="106"/>
      <c r="AF20" s="2"/>
      <c r="AG20" s="14">
        <v>1</v>
      </c>
      <c r="AH20" s="19">
        <v>2</v>
      </c>
      <c r="AI20" s="4" t="s">
        <v>48</v>
      </c>
      <c r="AJ20" s="24">
        <f t="shared" ref="AJ20:AJ29" si="12">BE15</f>
        <v>10</v>
      </c>
      <c r="AK20" s="4" t="s">
        <v>49</v>
      </c>
      <c r="AL20" s="34">
        <f>1*1*AJ20</f>
        <v>10</v>
      </c>
      <c r="AM20" s="34"/>
      <c r="AN20" s="2"/>
      <c r="AO20" s="21">
        <f t="shared" si="1"/>
        <v>-2</v>
      </c>
      <c r="AP20" s="21">
        <f t="shared" si="2"/>
        <v>-1</v>
      </c>
      <c r="AQ20" s="21" t="str">
        <f t="shared" si="11"/>
        <v/>
      </c>
      <c r="AR20" s="21" t="str">
        <f t="shared" si="3"/>
        <v/>
      </c>
      <c r="AS20" s="21" t="str">
        <f t="shared" si="4"/>
        <v/>
      </c>
      <c r="AT20" s="21" t="str">
        <f t="shared" si="5"/>
        <v/>
      </c>
      <c r="AU20" s="21" t="str">
        <f t="shared" si="6"/>
        <v/>
      </c>
      <c r="AV20" s="21" t="str">
        <f t="shared" si="7"/>
        <v/>
      </c>
      <c r="AW20" s="21" t="str">
        <f t="shared" si="8"/>
        <v/>
      </c>
      <c r="AX20" s="22" t="str">
        <f t="shared" si="9"/>
        <v/>
      </c>
      <c r="AZ20" s="23">
        <v>6</v>
      </c>
      <c r="BA20" s="3">
        <f>COUNTIF($AO$15:$AX$39,6)</f>
        <v>0</v>
      </c>
      <c r="BB20" s="3">
        <v>-6</v>
      </c>
      <c r="BC20" s="3">
        <f>COUNTIF($AO$15:$AX$39,-6)</f>
        <v>0</v>
      </c>
      <c r="BE20" s="3">
        <f t="shared" si="10"/>
        <v>0</v>
      </c>
    </row>
    <row r="21" spans="1:57" s="3" customFormat="1" ht="11.25" customHeight="1" x14ac:dyDescent="0.15">
      <c r="A21" s="65">
        <v>7</v>
      </c>
      <c r="B21" s="66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48"/>
      <c r="V21" s="48"/>
      <c r="W21" s="49" t="str">
        <f t="shared" si="0"/>
        <v xml:space="preserve"> </v>
      </c>
      <c r="X21" s="49"/>
      <c r="Y21" s="49"/>
      <c r="Z21" s="42"/>
      <c r="AA21" s="43"/>
      <c r="AB21" s="44"/>
      <c r="AC21" s="2"/>
      <c r="AD21" s="106" t="s">
        <v>26</v>
      </c>
      <c r="AE21" s="106"/>
      <c r="AF21" s="2"/>
      <c r="AG21" s="2">
        <v>2</v>
      </c>
      <c r="AH21" s="19">
        <v>2</v>
      </c>
      <c r="AI21" s="4" t="s">
        <v>48</v>
      </c>
      <c r="AJ21" s="24">
        <f t="shared" si="12"/>
        <v>7</v>
      </c>
      <c r="AK21" s="4" t="s">
        <v>49</v>
      </c>
      <c r="AL21" s="34">
        <f>2*2*AJ21</f>
        <v>28</v>
      </c>
      <c r="AM21" s="34"/>
      <c r="AN21" s="2"/>
      <c r="AO21" s="21" t="str">
        <f t="shared" si="1"/>
        <v/>
      </c>
      <c r="AP21" s="21" t="str">
        <f t="shared" si="2"/>
        <v/>
      </c>
      <c r="AQ21" s="21" t="str">
        <f t="shared" si="11"/>
        <v/>
      </c>
      <c r="AR21" s="21" t="str">
        <f t="shared" si="3"/>
        <v/>
      </c>
      <c r="AS21" s="21" t="str">
        <f t="shared" si="4"/>
        <v/>
      </c>
      <c r="AT21" s="21" t="str">
        <f t="shared" si="5"/>
        <v/>
      </c>
      <c r="AU21" s="21" t="str">
        <f t="shared" si="6"/>
        <v/>
      </c>
      <c r="AV21" s="21" t="str">
        <f t="shared" si="7"/>
        <v/>
      </c>
      <c r="AW21" s="21" t="str">
        <f t="shared" si="8"/>
        <v/>
      </c>
      <c r="AX21" s="22" t="str">
        <f t="shared" si="9"/>
        <v/>
      </c>
      <c r="AZ21" s="23">
        <v>7</v>
      </c>
      <c r="BA21" s="3">
        <f>COUNTIF($AO$15:$AX$39,7)</f>
        <v>0</v>
      </c>
      <c r="BB21" s="3">
        <v>-7</v>
      </c>
      <c r="BC21" s="3">
        <f>COUNTIF($AO$15:$AX$39,-7)</f>
        <v>0</v>
      </c>
      <c r="BE21" s="3">
        <f t="shared" si="10"/>
        <v>0</v>
      </c>
    </row>
    <row r="22" spans="1:57" s="3" customFormat="1" ht="11.25" customHeight="1" x14ac:dyDescent="0.15">
      <c r="A22" s="65">
        <v>8</v>
      </c>
      <c r="B22" s="66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48"/>
      <c r="V22" s="48"/>
      <c r="W22" s="49" t="str">
        <f t="shared" si="0"/>
        <v xml:space="preserve"> </v>
      </c>
      <c r="X22" s="49"/>
      <c r="Y22" s="49"/>
      <c r="Z22" s="42"/>
      <c r="AA22" s="43"/>
      <c r="AB22" s="44"/>
      <c r="AC22" s="2"/>
      <c r="AD22" s="106" t="s">
        <v>27</v>
      </c>
      <c r="AE22" s="106"/>
      <c r="AF22" s="2"/>
      <c r="AG22" s="14">
        <v>3</v>
      </c>
      <c r="AH22" s="19">
        <v>2</v>
      </c>
      <c r="AI22" s="4" t="s">
        <v>48</v>
      </c>
      <c r="AJ22" s="24">
        <f t="shared" si="12"/>
        <v>0</v>
      </c>
      <c r="AK22" s="4" t="s">
        <v>49</v>
      </c>
      <c r="AL22" s="34">
        <f>3*3*AJ22</f>
        <v>0</v>
      </c>
      <c r="AM22" s="34"/>
      <c r="AN22" s="2"/>
      <c r="AO22" s="21" t="str">
        <f t="shared" si="1"/>
        <v/>
      </c>
      <c r="AP22" s="21" t="str">
        <f t="shared" si="2"/>
        <v/>
      </c>
      <c r="AQ22" s="21" t="str">
        <f t="shared" si="11"/>
        <v/>
      </c>
      <c r="AR22" s="21" t="str">
        <f t="shared" si="3"/>
        <v/>
      </c>
      <c r="AS22" s="21" t="str">
        <f t="shared" si="4"/>
        <v/>
      </c>
      <c r="AT22" s="21" t="str">
        <f t="shared" si="5"/>
        <v/>
      </c>
      <c r="AU22" s="21" t="str">
        <f t="shared" si="6"/>
        <v/>
      </c>
      <c r="AV22" s="21" t="str">
        <f t="shared" si="7"/>
        <v/>
      </c>
      <c r="AW22" s="21" t="str">
        <f t="shared" si="8"/>
        <v/>
      </c>
      <c r="AX22" s="22" t="str">
        <f t="shared" si="9"/>
        <v/>
      </c>
      <c r="AZ22" s="23">
        <v>8</v>
      </c>
      <c r="BA22" s="3">
        <f>COUNTIF($AO$15:$AX$39,8)</f>
        <v>0</v>
      </c>
      <c r="BB22" s="3">
        <v>-8</v>
      </c>
      <c r="BC22" s="3">
        <f>COUNTIF($AO$15:$AX$39,-8)</f>
        <v>0</v>
      </c>
      <c r="BE22" s="3">
        <f t="shared" si="10"/>
        <v>0</v>
      </c>
    </row>
    <row r="23" spans="1:57" s="3" customFormat="1" ht="11.25" customHeight="1" x14ac:dyDescent="0.15">
      <c r="A23" s="65">
        <v>9</v>
      </c>
      <c r="B23" s="6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48"/>
      <c r="V23" s="48"/>
      <c r="W23" s="49" t="str">
        <f t="shared" si="0"/>
        <v xml:space="preserve"> </v>
      </c>
      <c r="X23" s="49"/>
      <c r="Y23" s="49"/>
      <c r="Z23" s="42"/>
      <c r="AA23" s="43"/>
      <c r="AB23" s="44"/>
      <c r="AC23" s="2"/>
      <c r="AD23" s="106" t="s">
        <v>28</v>
      </c>
      <c r="AE23" s="106"/>
      <c r="AF23" s="2"/>
      <c r="AG23" s="2">
        <v>4</v>
      </c>
      <c r="AH23" s="19">
        <v>2</v>
      </c>
      <c r="AI23" s="4" t="s">
        <v>48</v>
      </c>
      <c r="AJ23" s="24">
        <f t="shared" si="12"/>
        <v>0</v>
      </c>
      <c r="AK23" s="4" t="s">
        <v>49</v>
      </c>
      <c r="AL23" s="34">
        <f>4*4*AJ23</f>
        <v>0</v>
      </c>
      <c r="AM23" s="34"/>
      <c r="AN23" s="2"/>
      <c r="AO23" s="21" t="str">
        <f t="shared" si="1"/>
        <v/>
      </c>
      <c r="AP23" s="21" t="str">
        <f t="shared" si="2"/>
        <v/>
      </c>
      <c r="AQ23" s="21" t="str">
        <f t="shared" si="11"/>
        <v/>
      </c>
      <c r="AR23" s="21" t="str">
        <f t="shared" si="3"/>
        <v/>
      </c>
      <c r="AS23" s="21" t="str">
        <f t="shared" si="4"/>
        <v/>
      </c>
      <c r="AT23" s="21" t="str">
        <f t="shared" si="5"/>
        <v/>
      </c>
      <c r="AU23" s="21" t="str">
        <f t="shared" si="6"/>
        <v/>
      </c>
      <c r="AV23" s="21" t="str">
        <f t="shared" si="7"/>
        <v/>
      </c>
      <c r="AW23" s="21" t="str">
        <f t="shared" si="8"/>
        <v/>
      </c>
      <c r="AX23" s="22" t="str">
        <f t="shared" si="9"/>
        <v/>
      </c>
      <c r="AZ23" s="23">
        <v>9</v>
      </c>
      <c r="BA23" s="3">
        <f>COUNTIF($AO$15:$AX$39,9)</f>
        <v>0</v>
      </c>
      <c r="BB23" s="3">
        <v>-9</v>
      </c>
      <c r="BC23" s="3">
        <f>COUNTIF($AO$15:$AX$39,-9)</f>
        <v>0</v>
      </c>
      <c r="BE23" s="3">
        <f t="shared" si="10"/>
        <v>0</v>
      </c>
    </row>
    <row r="24" spans="1:57" s="3" customFormat="1" ht="11.25" customHeight="1" x14ac:dyDescent="0.15">
      <c r="A24" s="65">
        <v>10</v>
      </c>
      <c r="B24" s="6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48"/>
      <c r="V24" s="48"/>
      <c r="W24" s="49" t="str">
        <f t="shared" si="0"/>
        <v xml:space="preserve"> </v>
      </c>
      <c r="X24" s="49"/>
      <c r="Y24" s="49"/>
      <c r="Z24" s="42"/>
      <c r="AA24" s="43"/>
      <c r="AB24" s="44"/>
      <c r="AC24" s="2"/>
      <c r="AD24" s="106" t="s">
        <v>29</v>
      </c>
      <c r="AE24" s="106"/>
      <c r="AF24" s="2"/>
      <c r="AG24" s="14">
        <v>5</v>
      </c>
      <c r="AH24" s="19">
        <v>2</v>
      </c>
      <c r="AI24" s="4" t="s">
        <v>48</v>
      </c>
      <c r="AJ24" s="24">
        <f t="shared" si="12"/>
        <v>0</v>
      </c>
      <c r="AK24" s="4" t="s">
        <v>49</v>
      </c>
      <c r="AL24" s="34">
        <f>5*5*AJ24</f>
        <v>0</v>
      </c>
      <c r="AM24" s="34"/>
      <c r="AN24" s="2"/>
      <c r="AO24" s="21" t="str">
        <f t="shared" si="1"/>
        <v/>
      </c>
      <c r="AP24" s="21" t="str">
        <f t="shared" si="2"/>
        <v/>
      </c>
      <c r="AQ24" s="21" t="str">
        <f t="shared" si="11"/>
        <v/>
      </c>
      <c r="AR24" s="21" t="str">
        <f t="shared" si="3"/>
        <v/>
      </c>
      <c r="AS24" s="21" t="str">
        <f t="shared" si="4"/>
        <v/>
      </c>
      <c r="AT24" s="21" t="str">
        <f t="shared" si="5"/>
        <v/>
      </c>
      <c r="AU24" s="21" t="str">
        <f t="shared" si="6"/>
        <v/>
      </c>
      <c r="AV24" s="21" t="str">
        <f t="shared" si="7"/>
        <v/>
      </c>
      <c r="AW24" s="21" t="str">
        <f t="shared" si="8"/>
        <v/>
      </c>
      <c r="AX24" s="22" t="str">
        <f t="shared" si="9"/>
        <v/>
      </c>
      <c r="AZ24" s="23">
        <v>10</v>
      </c>
      <c r="BA24" s="3">
        <f>COUNTIF($AO$15:$AX$39,10)</f>
        <v>0</v>
      </c>
      <c r="BB24" s="3">
        <v>-10</v>
      </c>
      <c r="BC24" s="3">
        <f>COUNTIF($AO$15:$AX$39,-10)</f>
        <v>0</v>
      </c>
      <c r="BE24" s="3">
        <f t="shared" si="10"/>
        <v>0</v>
      </c>
    </row>
    <row r="25" spans="1:57" s="3" customFormat="1" ht="11.25" customHeight="1" x14ac:dyDescent="0.15">
      <c r="A25" s="65">
        <v>11</v>
      </c>
      <c r="B25" s="66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48"/>
      <c r="V25" s="48"/>
      <c r="W25" s="49" t="str">
        <f t="shared" si="0"/>
        <v xml:space="preserve"> </v>
      </c>
      <c r="X25" s="49"/>
      <c r="Y25" s="49"/>
      <c r="Z25" s="42"/>
      <c r="AA25" s="43"/>
      <c r="AB25" s="44"/>
      <c r="AC25" s="2"/>
      <c r="AD25" s="106" t="s">
        <v>30</v>
      </c>
      <c r="AE25" s="106"/>
      <c r="AF25" s="2"/>
      <c r="AG25" s="2">
        <v>6</v>
      </c>
      <c r="AH25" s="19">
        <v>2</v>
      </c>
      <c r="AI25" s="4" t="s">
        <v>48</v>
      </c>
      <c r="AJ25" s="24">
        <f t="shared" si="12"/>
        <v>0</v>
      </c>
      <c r="AK25" s="4" t="s">
        <v>49</v>
      </c>
      <c r="AL25" s="34">
        <f>6*6*AJ25</f>
        <v>0</v>
      </c>
      <c r="AM25" s="34"/>
      <c r="AN25" s="2"/>
      <c r="AO25" s="21" t="str">
        <f t="shared" si="1"/>
        <v/>
      </c>
      <c r="AP25" s="21" t="str">
        <f t="shared" si="2"/>
        <v/>
      </c>
      <c r="AQ25" s="21" t="str">
        <f t="shared" si="11"/>
        <v/>
      </c>
      <c r="AR25" s="21" t="str">
        <f t="shared" si="3"/>
        <v/>
      </c>
      <c r="AS25" s="21" t="str">
        <f t="shared" si="4"/>
        <v/>
      </c>
      <c r="AT25" s="21" t="str">
        <f t="shared" si="5"/>
        <v/>
      </c>
      <c r="AU25" s="21" t="str">
        <f t="shared" si="6"/>
        <v/>
      </c>
      <c r="AV25" s="21" t="str">
        <f t="shared" si="7"/>
        <v/>
      </c>
      <c r="AW25" s="21" t="str">
        <f t="shared" si="8"/>
        <v/>
      </c>
      <c r="AX25" s="22" t="str">
        <f t="shared" si="9"/>
        <v/>
      </c>
      <c r="AZ25" s="14" t="s">
        <v>36</v>
      </c>
      <c r="BA25" s="3">
        <f>SUM(BA15:BA24)</f>
        <v>8</v>
      </c>
      <c r="BC25" s="3">
        <f>SUM(BC15:BC24)</f>
        <v>9</v>
      </c>
      <c r="BD25" s="3">
        <f>BA25+BC25</f>
        <v>17</v>
      </c>
      <c r="BE25" s="3">
        <f>SUM(BE15:BE24)</f>
        <v>17</v>
      </c>
    </row>
    <row r="26" spans="1:57" s="3" customFormat="1" ht="11.25" customHeight="1" x14ac:dyDescent="0.15">
      <c r="A26" s="65">
        <v>12</v>
      </c>
      <c r="B26" s="66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48"/>
      <c r="V26" s="48"/>
      <c r="W26" s="49" t="str">
        <f t="shared" si="0"/>
        <v xml:space="preserve"> </v>
      </c>
      <c r="X26" s="49"/>
      <c r="Y26" s="49"/>
      <c r="Z26" s="42"/>
      <c r="AA26" s="43"/>
      <c r="AB26" s="44"/>
      <c r="AC26" s="2"/>
      <c r="AD26" s="106" t="s">
        <v>31</v>
      </c>
      <c r="AE26" s="106"/>
      <c r="AF26" s="2"/>
      <c r="AG26" s="14">
        <v>7</v>
      </c>
      <c r="AH26" s="19">
        <v>2</v>
      </c>
      <c r="AI26" s="4" t="s">
        <v>50</v>
      </c>
      <c r="AJ26" s="24">
        <f t="shared" si="12"/>
        <v>0</v>
      </c>
      <c r="AK26" s="4" t="s">
        <v>51</v>
      </c>
      <c r="AL26" s="34">
        <f>7*7*AJ26</f>
        <v>0</v>
      </c>
      <c r="AM26" s="34"/>
      <c r="AN26" s="2"/>
      <c r="AO26" s="21" t="str">
        <f t="shared" si="1"/>
        <v/>
      </c>
      <c r="AP26" s="21" t="str">
        <f t="shared" si="2"/>
        <v/>
      </c>
      <c r="AQ26" s="21" t="str">
        <f t="shared" si="11"/>
        <v/>
      </c>
      <c r="AR26" s="21" t="str">
        <f t="shared" si="3"/>
        <v/>
      </c>
      <c r="AS26" s="21" t="str">
        <f t="shared" si="4"/>
        <v/>
      </c>
      <c r="AT26" s="21" t="str">
        <f t="shared" si="5"/>
        <v/>
      </c>
      <c r="AU26" s="21" t="str">
        <f t="shared" si="6"/>
        <v/>
      </c>
      <c r="AV26" s="21" t="str">
        <f t="shared" si="7"/>
        <v/>
      </c>
      <c r="AW26" s="21" t="str">
        <f t="shared" si="8"/>
        <v/>
      </c>
      <c r="AX26" s="22" t="str">
        <f t="shared" si="9"/>
        <v/>
      </c>
    </row>
    <row r="27" spans="1:57" s="3" customFormat="1" ht="11.25" customHeight="1" x14ac:dyDescent="0.15">
      <c r="A27" s="65">
        <v>13</v>
      </c>
      <c r="B27" s="66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8"/>
      <c r="V27" s="48"/>
      <c r="W27" s="49" t="str">
        <f t="shared" si="0"/>
        <v xml:space="preserve"> </v>
      </c>
      <c r="X27" s="49"/>
      <c r="Y27" s="49"/>
      <c r="Z27" s="42"/>
      <c r="AA27" s="43"/>
      <c r="AB27" s="44"/>
      <c r="AC27" s="2"/>
      <c r="AD27" s="106" t="s">
        <v>32</v>
      </c>
      <c r="AE27" s="106"/>
      <c r="AF27" s="2"/>
      <c r="AG27" s="2">
        <v>8</v>
      </c>
      <c r="AH27" s="19">
        <v>2</v>
      </c>
      <c r="AI27" s="4" t="s">
        <v>50</v>
      </c>
      <c r="AJ27" s="24">
        <f t="shared" si="12"/>
        <v>0</v>
      </c>
      <c r="AK27" s="4" t="s">
        <v>51</v>
      </c>
      <c r="AL27" s="34">
        <f>8*8*AJ27</f>
        <v>0</v>
      </c>
      <c r="AM27" s="34"/>
      <c r="AN27" s="2"/>
      <c r="AO27" s="21" t="str">
        <f t="shared" si="1"/>
        <v/>
      </c>
      <c r="AP27" s="21" t="str">
        <f t="shared" si="2"/>
        <v/>
      </c>
      <c r="AQ27" s="21" t="str">
        <f t="shared" si="11"/>
        <v/>
      </c>
      <c r="AR27" s="21" t="str">
        <f t="shared" si="3"/>
        <v/>
      </c>
      <c r="AS27" s="21" t="str">
        <f t="shared" si="4"/>
        <v/>
      </c>
      <c r="AT27" s="21" t="str">
        <f t="shared" si="5"/>
        <v/>
      </c>
      <c r="AU27" s="21" t="str">
        <f t="shared" si="6"/>
        <v/>
      </c>
      <c r="AV27" s="21" t="str">
        <f t="shared" si="7"/>
        <v/>
      </c>
      <c r="AW27" s="21" t="str">
        <f t="shared" si="8"/>
        <v/>
      </c>
      <c r="AX27" s="22" t="str">
        <f t="shared" si="9"/>
        <v/>
      </c>
      <c r="AZ27" s="2"/>
    </row>
    <row r="28" spans="1:57" s="3" customFormat="1" ht="11.25" customHeight="1" x14ac:dyDescent="0.15">
      <c r="A28" s="65">
        <v>14</v>
      </c>
      <c r="B28" s="66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48"/>
      <c r="V28" s="48"/>
      <c r="W28" s="49" t="str">
        <f t="shared" si="0"/>
        <v xml:space="preserve"> </v>
      </c>
      <c r="X28" s="49"/>
      <c r="Y28" s="49"/>
      <c r="Z28" s="42"/>
      <c r="AA28" s="43"/>
      <c r="AB28" s="44"/>
      <c r="AC28" s="2"/>
      <c r="AD28" s="106" t="s">
        <v>33</v>
      </c>
      <c r="AE28" s="106"/>
      <c r="AF28" s="2"/>
      <c r="AG28" s="14">
        <v>9</v>
      </c>
      <c r="AH28" s="19">
        <v>2</v>
      </c>
      <c r="AI28" s="4" t="s">
        <v>50</v>
      </c>
      <c r="AJ28" s="24">
        <f t="shared" si="12"/>
        <v>0</v>
      </c>
      <c r="AK28" s="4" t="s">
        <v>51</v>
      </c>
      <c r="AL28" s="34">
        <f>9*9*AJ28</f>
        <v>0</v>
      </c>
      <c r="AM28" s="34"/>
      <c r="AN28" s="2"/>
      <c r="AO28" s="21" t="str">
        <f t="shared" si="1"/>
        <v/>
      </c>
      <c r="AP28" s="21" t="str">
        <f t="shared" si="2"/>
        <v/>
      </c>
      <c r="AQ28" s="21" t="str">
        <f t="shared" si="11"/>
        <v/>
      </c>
      <c r="AR28" s="21" t="str">
        <f t="shared" si="3"/>
        <v/>
      </c>
      <c r="AS28" s="21" t="str">
        <f t="shared" si="4"/>
        <v/>
      </c>
      <c r="AT28" s="21" t="str">
        <f t="shared" si="5"/>
        <v/>
      </c>
      <c r="AU28" s="21" t="str">
        <f t="shared" si="6"/>
        <v/>
      </c>
      <c r="AV28" s="21" t="str">
        <f t="shared" si="7"/>
        <v/>
      </c>
      <c r="AW28" s="21" t="str">
        <f t="shared" si="8"/>
        <v/>
      </c>
      <c r="AX28" s="22" t="str">
        <f t="shared" si="9"/>
        <v/>
      </c>
      <c r="AZ28" s="14"/>
    </row>
    <row r="29" spans="1:57" s="3" customFormat="1" ht="11.25" customHeight="1" x14ac:dyDescent="0.15">
      <c r="A29" s="65">
        <v>15</v>
      </c>
      <c r="B29" s="6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48"/>
      <c r="V29" s="48"/>
      <c r="W29" s="49" t="str">
        <f t="shared" si="0"/>
        <v xml:space="preserve"> </v>
      </c>
      <c r="X29" s="49"/>
      <c r="Y29" s="49"/>
      <c r="Z29" s="42"/>
      <c r="AA29" s="43"/>
      <c r="AB29" s="44"/>
      <c r="AC29" s="2"/>
      <c r="AD29" s="106" t="s">
        <v>34</v>
      </c>
      <c r="AE29" s="106"/>
      <c r="AF29" s="2"/>
      <c r="AG29" s="2">
        <v>10</v>
      </c>
      <c r="AH29" s="19">
        <v>2</v>
      </c>
      <c r="AI29" s="4" t="s">
        <v>50</v>
      </c>
      <c r="AJ29" s="24">
        <f t="shared" si="12"/>
        <v>0</v>
      </c>
      <c r="AK29" s="4" t="s">
        <v>51</v>
      </c>
      <c r="AL29" s="34">
        <f>10*10*AJ29</f>
        <v>0</v>
      </c>
      <c r="AM29" s="34"/>
      <c r="AN29" s="2"/>
      <c r="AO29" s="21" t="str">
        <f t="shared" si="1"/>
        <v/>
      </c>
      <c r="AP29" s="21" t="str">
        <f t="shared" si="2"/>
        <v/>
      </c>
      <c r="AQ29" s="21" t="str">
        <f t="shared" si="11"/>
        <v/>
      </c>
      <c r="AR29" s="21" t="str">
        <f t="shared" si="3"/>
        <v/>
      </c>
      <c r="AS29" s="21" t="str">
        <f t="shared" si="4"/>
        <v/>
      </c>
      <c r="AT29" s="21" t="str">
        <f t="shared" si="5"/>
        <v/>
      </c>
      <c r="AU29" s="21" t="str">
        <f t="shared" si="6"/>
        <v/>
      </c>
      <c r="AV29" s="21" t="str">
        <f t="shared" si="7"/>
        <v/>
      </c>
      <c r="AW29" s="21" t="str">
        <f t="shared" si="8"/>
        <v/>
      </c>
      <c r="AX29" s="22" t="str">
        <f t="shared" si="9"/>
        <v/>
      </c>
      <c r="AZ29" s="2"/>
    </row>
    <row r="30" spans="1:57" s="3" customFormat="1" ht="11.25" customHeight="1" x14ac:dyDescent="0.15">
      <c r="A30" s="65">
        <v>16</v>
      </c>
      <c r="B30" s="66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48"/>
      <c r="V30" s="48"/>
      <c r="W30" s="49" t="str">
        <f t="shared" si="0"/>
        <v xml:space="preserve"> </v>
      </c>
      <c r="X30" s="49"/>
      <c r="Y30" s="49"/>
      <c r="Z30" s="42"/>
      <c r="AA30" s="43"/>
      <c r="AB30" s="44"/>
      <c r="AC30" s="2"/>
      <c r="AD30" s="2"/>
      <c r="AE30" s="2"/>
      <c r="AF30" s="2"/>
      <c r="AG30" s="2"/>
      <c r="AH30" s="2"/>
      <c r="AI30" s="2"/>
      <c r="AJ30" s="2"/>
      <c r="AK30" s="2"/>
      <c r="AM30" s="2"/>
      <c r="AN30" s="2"/>
      <c r="AO30" s="21" t="str">
        <f t="shared" si="1"/>
        <v/>
      </c>
      <c r="AP30" s="21" t="str">
        <f t="shared" si="2"/>
        <v/>
      </c>
      <c r="AQ30" s="21" t="str">
        <f t="shared" si="11"/>
        <v/>
      </c>
      <c r="AR30" s="21" t="str">
        <f t="shared" si="3"/>
        <v/>
      </c>
      <c r="AS30" s="21" t="str">
        <f t="shared" si="4"/>
        <v/>
      </c>
      <c r="AT30" s="21" t="str">
        <f t="shared" si="5"/>
        <v/>
      </c>
      <c r="AU30" s="21" t="str">
        <f t="shared" si="6"/>
        <v/>
      </c>
      <c r="AV30" s="21" t="str">
        <f t="shared" si="7"/>
        <v/>
      </c>
      <c r="AW30" s="21" t="str">
        <f t="shared" si="8"/>
        <v/>
      </c>
      <c r="AX30" s="22" t="str">
        <f t="shared" si="9"/>
        <v/>
      </c>
    </row>
    <row r="31" spans="1:57" s="3" customFormat="1" ht="11.25" customHeight="1" x14ac:dyDescent="0.15">
      <c r="A31" s="65">
        <v>17</v>
      </c>
      <c r="B31" s="66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48"/>
      <c r="V31" s="48"/>
      <c r="W31" s="49" t="str">
        <f t="shared" si="0"/>
        <v xml:space="preserve"> </v>
      </c>
      <c r="X31" s="49"/>
      <c r="Y31" s="49"/>
      <c r="Z31" s="42"/>
      <c r="AA31" s="43"/>
      <c r="AB31" s="44"/>
      <c r="AC31" s="2"/>
      <c r="AD31" s="2"/>
      <c r="AE31" s="2"/>
      <c r="AF31" s="2"/>
      <c r="AG31" s="2"/>
      <c r="AH31" s="2"/>
      <c r="AI31" s="2"/>
      <c r="AJ31" s="2"/>
      <c r="AL31" s="2"/>
      <c r="AM31" s="2"/>
      <c r="AN31" s="2"/>
      <c r="AO31" s="21" t="str">
        <f t="shared" si="1"/>
        <v/>
      </c>
      <c r="AP31" s="21" t="str">
        <f t="shared" si="2"/>
        <v/>
      </c>
      <c r="AQ31" s="21" t="str">
        <f t="shared" si="11"/>
        <v/>
      </c>
      <c r="AR31" s="21" t="str">
        <f t="shared" si="3"/>
        <v/>
      </c>
      <c r="AS31" s="21" t="str">
        <f t="shared" si="4"/>
        <v/>
      </c>
      <c r="AT31" s="21" t="str">
        <f t="shared" si="5"/>
        <v/>
      </c>
      <c r="AU31" s="21" t="str">
        <f t="shared" si="6"/>
        <v/>
      </c>
      <c r="AV31" s="21" t="str">
        <f t="shared" si="7"/>
        <v/>
      </c>
      <c r="AW31" s="21" t="str">
        <f t="shared" si="8"/>
        <v/>
      </c>
      <c r="AX31" s="22" t="str">
        <f t="shared" si="9"/>
        <v/>
      </c>
    </row>
    <row r="32" spans="1:57" s="3" customFormat="1" ht="11.25" customHeight="1" x14ac:dyDescent="0.15">
      <c r="A32" s="65">
        <v>18</v>
      </c>
      <c r="B32" s="66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48"/>
      <c r="V32" s="48"/>
      <c r="W32" s="49" t="str">
        <f t="shared" si="0"/>
        <v xml:space="preserve"> </v>
      </c>
      <c r="X32" s="49"/>
      <c r="Y32" s="49"/>
      <c r="Z32" s="42"/>
      <c r="AA32" s="43"/>
      <c r="AB32" s="44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1" t="str">
        <f t="shared" si="1"/>
        <v/>
      </c>
      <c r="AP32" s="21" t="str">
        <f t="shared" si="2"/>
        <v/>
      </c>
      <c r="AQ32" s="21" t="str">
        <f t="shared" si="11"/>
        <v/>
      </c>
      <c r="AR32" s="21" t="str">
        <f t="shared" si="3"/>
        <v/>
      </c>
      <c r="AS32" s="21" t="str">
        <f t="shared" si="4"/>
        <v/>
      </c>
      <c r="AT32" s="21" t="str">
        <f t="shared" si="5"/>
        <v/>
      </c>
      <c r="AU32" s="21" t="str">
        <f t="shared" si="6"/>
        <v/>
      </c>
      <c r="AV32" s="21" t="str">
        <f t="shared" si="7"/>
        <v/>
      </c>
      <c r="AW32" s="21" t="str">
        <f t="shared" si="8"/>
        <v/>
      </c>
      <c r="AX32" s="22" t="str">
        <f t="shared" si="9"/>
        <v/>
      </c>
    </row>
    <row r="33" spans="1:50" s="3" customFormat="1" ht="11.25" customHeight="1" x14ac:dyDescent="0.15">
      <c r="A33" s="65">
        <v>19</v>
      </c>
      <c r="B33" s="66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48"/>
      <c r="V33" s="48"/>
      <c r="W33" s="49" t="str">
        <f t="shared" si="0"/>
        <v xml:space="preserve"> </v>
      </c>
      <c r="X33" s="49"/>
      <c r="Y33" s="49"/>
      <c r="Z33" s="42"/>
      <c r="AA33" s="43"/>
      <c r="AB33" s="44"/>
      <c r="AC33" s="2"/>
      <c r="AD33" s="2"/>
      <c r="AE33" s="2"/>
      <c r="AF33" s="2"/>
      <c r="AG33" s="2"/>
      <c r="AH33" s="2"/>
      <c r="AI33" s="4" t="s">
        <v>52</v>
      </c>
      <c r="AJ33" s="4" t="s">
        <v>51</v>
      </c>
      <c r="AK33" s="2"/>
      <c r="AL33" s="35">
        <f>SUM(AL20:AM29)</f>
        <v>38</v>
      </c>
      <c r="AM33" s="35"/>
      <c r="AN33" s="2"/>
      <c r="AO33" s="21" t="str">
        <f t="shared" si="1"/>
        <v/>
      </c>
      <c r="AP33" s="21" t="str">
        <f t="shared" si="2"/>
        <v/>
      </c>
      <c r="AQ33" s="21" t="str">
        <f t="shared" si="11"/>
        <v/>
      </c>
      <c r="AR33" s="21" t="str">
        <f t="shared" si="3"/>
        <v/>
      </c>
      <c r="AS33" s="21" t="str">
        <f t="shared" si="4"/>
        <v/>
      </c>
      <c r="AT33" s="21" t="str">
        <f t="shared" si="5"/>
        <v/>
      </c>
      <c r="AU33" s="21" t="str">
        <f t="shared" si="6"/>
        <v/>
      </c>
      <c r="AV33" s="21" t="str">
        <f t="shared" si="7"/>
        <v/>
      </c>
      <c r="AW33" s="21" t="str">
        <f t="shared" si="8"/>
        <v/>
      </c>
      <c r="AX33" s="22" t="str">
        <f t="shared" si="9"/>
        <v/>
      </c>
    </row>
    <row r="34" spans="1:50" s="3" customFormat="1" ht="11.25" customHeight="1" x14ac:dyDescent="0.15">
      <c r="A34" s="65">
        <v>20</v>
      </c>
      <c r="B34" s="66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48"/>
      <c r="V34" s="48"/>
      <c r="W34" s="49" t="str">
        <f t="shared" si="0"/>
        <v xml:space="preserve"> </v>
      </c>
      <c r="X34" s="49"/>
      <c r="Y34" s="49"/>
      <c r="Z34" s="42"/>
      <c r="AA34" s="43"/>
      <c r="AB34" s="44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1" t="str">
        <f t="shared" si="1"/>
        <v/>
      </c>
      <c r="AP34" s="21" t="str">
        <f t="shared" si="2"/>
        <v/>
      </c>
      <c r="AQ34" s="21" t="str">
        <f t="shared" si="11"/>
        <v/>
      </c>
      <c r="AR34" s="21" t="str">
        <f t="shared" si="3"/>
        <v/>
      </c>
      <c r="AS34" s="21" t="str">
        <f t="shared" si="4"/>
        <v/>
      </c>
      <c r="AT34" s="21" t="str">
        <f t="shared" si="5"/>
        <v/>
      </c>
      <c r="AU34" s="21" t="str">
        <f t="shared" si="6"/>
        <v/>
      </c>
      <c r="AV34" s="21" t="str">
        <f t="shared" si="7"/>
        <v/>
      </c>
      <c r="AW34" s="21" t="str">
        <f t="shared" si="8"/>
        <v/>
      </c>
      <c r="AX34" s="22" t="str">
        <f t="shared" si="9"/>
        <v/>
      </c>
    </row>
    <row r="35" spans="1:50" s="3" customFormat="1" ht="11.25" customHeight="1" x14ac:dyDescent="0.15">
      <c r="A35" s="65">
        <v>21</v>
      </c>
      <c r="B35" s="6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48"/>
      <c r="V35" s="48"/>
      <c r="W35" s="49" t="str">
        <f t="shared" si="0"/>
        <v xml:space="preserve"> </v>
      </c>
      <c r="X35" s="49"/>
      <c r="Y35" s="49"/>
      <c r="Z35" s="42"/>
      <c r="AA35" s="43"/>
      <c r="AB35" s="44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1" t="str">
        <f t="shared" si="1"/>
        <v/>
      </c>
      <c r="AP35" s="21" t="str">
        <f t="shared" si="2"/>
        <v/>
      </c>
      <c r="AQ35" s="21" t="str">
        <f t="shared" si="11"/>
        <v/>
      </c>
      <c r="AR35" s="21" t="str">
        <f t="shared" si="3"/>
        <v/>
      </c>
      <c r="AS35" s="21" t="str">
        <f t="shared" si="4"/>
        <v/>
      </c>
      <c r="AT35" s="21" t="str">
        <f t="shared" si="5"/>
        <v/>
      </c>
      <c r="AU35" s="21" t="str">
        <f t="shared" si="6"/>
        <v/>
      </c>
      <c r="AV35" s="21" t="str">
        <f t="shared" si="7"/>
        <v/>
      </c>
      <c r="AW35" s="21" t="str">
        <f t="shared" si="8"/>
        <v/>
      </c>
      <c r="AX35" s="22" t="str">
        <f t="shared" si="9"/>
        <v/>
      </c>
    </row>
    <row r="36" spans="1:50" s="3" customFormat="1" ht="11.25" customHeight="1" x14ac:dyDescent="0.15">
      <c r="A36" s="65">
        <v>22</v>
      </c>
      <c r="B36" s="66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48"/>
      <c r="V36" s="48"/>
      <c r="W36" s="49" t="str">
        <f t="shared" si="0"/>
        <v xml:space="preserve"> </v>
      </c>
      <c r="X36" s="49"/>
      <c r="Y36" s="49"/>
      <c r="Z36" s="42"/>
      <c r="AA36" s="43"/>
      <c r="AB36" s="44"/>
      <c r="AC36" s="2"/>
      <c r="AK36" s="2"/>
      <c r="AL36" s="2"/>
      <c r="AM36" s="2"/>
      <c r="AN36" s="2"/>
      <c r="AO36" s="21" t="str">
        <f t="shared" si="1"/>
        <v/>
      </c>
      <c r="AP36" s="21" t="str">
        <f t="shared" si="2"/>
        <v/>
      </c>
      <c r="AQ36" s="21" t="str">
        <f t="shared" si="11"/>
        <v/>
      </c>
      <c r="AR36" s="21" t="str">
        <f t="shared" si="3"/>
        <v/>
      </c>
      <c r="AS36" s="21" t="str">
        <f t="shared" si="4"/>
        <v/>
      </c>
      <c r="AT36" s="21" t="str">
        <f t="shared" si="5"/>
        <v/>
      </c>
      <c r="AU36" s="21" t="str">
        <f t="shared" si="6"/>
        <v/>
      </c>
      <c r="AV36" s="21" t="str">
        <f t="shared" si="7"/>
        <v/>
      </c>
      <c r="AW36" s="21" t="str">
        <f t="shared" si="8"/>
        <v/>
      </c>
      <c r="AX36" s="22" t="str">
        <f t="shared" si="9"/>
        <v/>
      </c>
    </row>
    <row r="37" spans="1:50" s="3" customFormat="1" ht="11.25" customHeight="1" x14ac:dyDescent="0.15">
      <c r="A37" s="65">
        <v>23</v>
      </c>
      <c r="B37" s="66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48"/>
      <c r="V37" s="48"/>
      <c r="W37" s="49" t="str">
        <f t="shared" si="0"/>
        <v xml:space="preserve"> </v>
      </c>
      <c r="X37" s="49"/>
      <c r="Y37" s="49"/>
      <c r="Z37" s="42"/>
      <c r="AA37" s="43"/>
      <c r="AB37" s="44"/>
      <c r="AC37" s="2"/>
      <c r="AK37" s="2"/>
      <c r="AL37" s="2"/>
      <c r="AM37" s="2"/>
      <c r="AN37" s="2"/>
      <c r="AO37" s="21" t="str">
        <f t="shared" si="1"/>
        <v/>
      </c>
      <c r="AP37" s="21" t="str">
        <f t="shared" si="2"/>
        <v/>
      </c>
      <c r="AQ37" s="21" t="str">
        <f t="shared" si="11"/>
        <v/>
      </c>
      <c r="AR37" s="21" t="str">
        <f t="shared" si="3"/>
        <v/>
      </c>
      <c r="AS37" s="21" t="str">
        <f t="shared" si="4"/>
        <v/>
      </c>
      <c r="AT37" s="21" t="str">
        <f t="shared" si="5"/>
        <v/>
      </c>
      <c r="AU37" s="21" t="str">
        <f t="shared" si="6"/>
        <v/>
      </c>
      <c r="AV37" s="21" t="str">
        <f t="shared" si="7"/>
        <v/>
      </c>
      <c r="AW37" s="21" t="str">
        <f t="shared" si="8"/>
        <v/>
      </c>
      <c r="AX37" s="22" t="str">
        <f t="shared" si="9"/>
        <v/>
      </c>
    </row>
    <row r="38" spans="1:50" s="3" customFormat="1" ht="11.25" customHeight="1" x14ac:dyDescent="0.15">
      <c r="A38" s="65">
        <v>24</v>
      </c>
      <c r="B38" s="66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48"/>
      <c r="V38" s="48"/>
      <c r="W38" s="49" t="str">
        <f t="shared" si="0"/>
        <v xml:space="preserve"> </v>
      </c>
      <c r="X38" s="49"/>
      <c r="Y38" s="49"/>
      <c r="Z38" s="42"/>
      <c r="AA38" s="43"/>
      <c r="AB38" s="44"/>
      <c r="AC38" s="2"/>
      <c r="AK38" s="2"/>
      <c r="AL38" s="2"/>
      <c r="AM38" s="2"/>
      <c r="AN38" s="2"/>
      <c r="AO38" s="21" t="str">
        <f t="shared" si="1"/>
        <v/>
      </c>
      <c r="AP38" s="21" t="str">
        <f t="shared" si="2"/>
        <v/>
      </c>
      <c r="AQ38" s="21" t="str">
        <f t="shared" si="11"/>
        <v/>
      </c>
      <c r="AR38" s="21" t="str">
        <f t="shared" si="3"/>
        <v/>
      </c>
      <c r="AS38" s="21" t="str">
        <f t="shared" si="4"/>
        <v/>
      </c>
      <c r="AT38" s="21" t="str">
        <f t="shared" si="5"/>
        <v/>
      </c>
      <c r="AU38" s="21" t="str">
        <f t="shared" si="6"/>
        <v/>
      </c>
      <c r="AV38" s="21" t="str">
        <f t="shared" si="7"/>
        <v/>
      </c>
      <c r="AW38" s="21" t="str">
        <f t="shared" si="8"/>
        <v/>
      </c>
      <c r="AX38" s="22" t="str">
        <f t="shared" si="9"/>
        <v/>
      </c>
    </row>
    <row r="39" spans="1:50" s="3" customFormat="1" ht="11.25" customHeight="1" x14ac:dyDescent="0.15">
      <c r="A39" s="65">
        <v>25</v>
      </c>
      <c r="B39" s="66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48"/>
      <c r="V39" s="48"/>
      <c r="W39" s="49" t="str">
        <f t="shared" si="0"/>
        <v xml:space="preserve"> </v>
      </c>
      <c r="X39" s="49"/>
      <c r="Y39" s="49"/>
      <c r="Z39" s="42"/>
      <c r="AA39" s="43"/>
      <c r="AB39" s="44"/>
      <c r="AC39" s="2"/>
      <c r="AK39" s="2"/>
      <c r="AL39" s="2"/>
      <c r="AM39" s="2"/>
      <c r="AN39" s="2"/>
      <c r="AO39" s="21" t="str">
        <f t="shared" si="1"/>
        <v/>
      </c>
      <c r="AP39" s="21" t="str">
        <f t="shared" si="2"/>
        <v/>
      </c>
      <c r="AQ39" s="21" t="str">
        <f t="shared" si="11"/>
        <v/>
      </c>
      <c r="AR39" s="21" t="str">
        <f t="shared" si="3"/>
        <v/>
      </c>
      <c r="AS39" s="21" t="str">
        <f t="shared" si="4"/>
        <v/>
      </c>
      <c r="AT39" s="21" t="str">
        <f t="shared" si="5"/>
        <v/>
      </c>
      <c r="AU39" s="21" t="str">
        <f t="shared" si="6"/>
        <v/>
      </c>
      <c r="AV39" s="21" t="str">
        <f t="shared" si="7"/>
        <v/>
      </c>
      <c r="AW39" s="21" t="str">
        <f t="shared" si="8"/>
        <v/>
      </c>
      <c r="AX39" s="22" t="str">
        <f t="shared" si="9"/>
        <v/>
      </c>
    </row>
    <row r="40" spans="1:50" s="3" customFormat="1" ht="11.25" customHeight="1" x14ac:dyDescent="0.15">
      <c r="A40" s="61" t="s">
        <v>18</v>
      </c>
      <c r="B40" s="62"/>
      <c r="C40" s="40">
        <f>IF(C15=0," ",ROUND(SUM(C15:D39),3))</f>
        <v>22.254000000000001</v>
      </c>
      <c r="D40" s="40"/>
      <c r="E40" s="40">
        <f>IF(E15=0," ",ROUND(SUM(E15:F39),3))</f>
        <v>22.268000000000001</v>
      </c>
      <c r="F40" s="40"/>
      <c r="G40" s="40">
        <f>IF(G15=0," ",ROUND(SUM(G15:H39),3))</f>
        <v>14.849</v>
      </c>
      <c r="H40" s="40"/>
      <c r="I40" s="40">
        <f>IF(I15=0," ",ROUND(SUM(I15:J39),3))</f>
        <v>14.813000000000001</v>
      </c>
      <c r="J40" s="40"/>
      <c r="K40" s="40">
        <f>IF(K15=0," ",ROUND(SUM(K15:L39),3))</f>
        <v>11.117000000000001</v>
      </c>
      <c r="L40" s="40"/>
      <c r="M40" s="40" t="str">
        <f>IF(M15=0," ",ROUND(SUM(M15:N39),3))</f>
        <v xml:space="preserve"> </v>
      </c>
      <c r="N40" s="40"/>
      <c r="O40" s="40" t="str">
        <f>IF(O15=0," ",ROUND(SUM(O15:P39),3))</f>
        <v xml:space="preserve"> </v>
      </c>
      <c r="P40" s="40"/>
      <c r="Q40" s="40" t="str">
        <f>IF(Q15=0," ",ROUND(SUM(Q15:R39),3))</f>
        <v xml:space="preserve"> </v>
      </c>
      <c r="R40" s="40"/>
      <c r="S40" s="40" t="str">
        <f>IF(S15=0," ",ROUND(SUM(S15:T39),3))</f>
        <v xml:space="preserve"> </v>
      </c>
      <c r="T40" s="40"/>
      <c r="U40" s="40" t="str">
        <f>IF(U15=0," ",ROUND(SUM(U15:V39),3))</f>
        <v xml:space="preserve"> </v>
      </c>
      <c r="V40" s="40"/>
      <c r="W40" s="60">
        <f>SUM(C40:V40)</f>
        <v>85.301000000000016</v>
      </c>
      <c r="X40" s="60"/>
      <c r="Y40" s="60"/>
      <c r="Z40" s="45">
        <f>ROUND(IF(C15="","",W40/AK15),2)</f>
        <v>3.71</v>
      </c>
      <c r="AA40" s="46"/>
      <c r="AB40" s="47"/>
      <c r="AC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38"/>
      <c r="AX40" s="39"/>
    </row>
    <row r="41" spans="1:50" s="3" customFormat="1" ht="6.75" customHeight="1" x14ac:dyDescent="0.15">
      <c r="A41" s="1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10"/>
    </row>
    <row r="42" spans="1:50" s="3" customFormat="1" ht="11.25" customHeight="1" x14ac:dyDescent="0.15">
      <c r="A42" s="13"/>
      <c r="B42" s="2" t="s">
        <v>17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G42" s="20"/>
      <c r="AH42" s="20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10"/>
    </row>
    <row r="43" spans="1:50" s="3" customFormat="1" ht="11.25" customHeight="1" x14ac:dyDescent="0.15">
      <c r="A43" s="1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10"/>
    </row>
    <row r="44" spans="1:50" s="3" customFormat="1" ht="11.25" customHeight="1" x14ac:dyDescent="0.15">
      <c r="A44" s="13"/>
      <c r="B44" s="2" t="s">
        <v>21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10"/>
    </row>
    <row r="45" spans="1:50" s="3" customFormat="1" ht="11.25" customHeight="1" x14ac:dyDescent="0.15">
      <c r="A45" s="1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10"/>
    </row>
    <row r="46" spans="1:50" s="3" customFormat="1" ht="11.25" customHeight="1" x14ac:dyDescent="0.15">
      <c r="A46" s="13"/>
      <c r="B46" s="2"/>
      <c r="C46" s="2" t="s">
        <v>22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 t="s">
        <v>23</v>
      </c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10"/>
    </row>
    <row r="47" spans="1:50" s="3" customFormat="1" ht="11.25" customHeight="1" x14ac:dyDescent="0.15">
      <c r="A47" s="13"/>
      <c r="B47" s="2"/>
      <c r="C47" s="2"/>
      <c r="D47" s="2"/>
      <c r="E47" s="33" t="s">
        <v>53</v>
      </c>
      <c r="F47" s="31" t="s">
        <v>54</v>
      </c>
      <c r="H47" s="2"/>
      <c r="I47" s="4" t="s">
        <v>55</v>
      </c>
      <c r="J47" s="4"/>
      <c r="K47" s="31" t="s">
        <v>54</v>
      </c>
      <c r="L47" s="31"/>
      <c r="N47" s="4"/>
      <c r="O47" s="25">
        <f>AL33</f>
        <v>38</v>
      </c>
      <c r="P47" s="4"/>
      <c r="Q47" s="31" t="s">
        <v>54</v>
      </c>
      <c r="R47" s="31"/>
      <c r="S47" s="37">
        <f>ROUND(SQRT(O47/(N48-P48)),3)</f>
        <v>1.3140000000000001</v>
      </c>
      <c r="T47" s="37"/>
      <c r="W47" s="26"/>
      <c r="X47" s="2"/>
      <c r="Y47" s="2"/>
      <c r="Z47" s="2"/>
      <c r="AA47" s="31" t="s">
        <v>58</v>
      </c>
      <c r="AB47" s="31" t="s">
        <v>54</v>
      </c>
      <c r="AC47" s="31">
        <v>1</v>
      </c>
      <c r="AD47" s="31"/>
      <c r="AE47" s="31" t="s">
        <v>59</v>
      </c>
      <c r="AF47" s="31"/>
      <c r="AG47" s="31" t="s">
        <v>53</v>
      </c>
      <c r="AH47" s="31" t="s">
        <v>54</v>
      </c>
      <c r="AI47" s="31"/>
      <c r="AJ47" s="31">
        <v>1</v>
      </c>
      <c r="AK47" s="31"/>
      <c r="AL47" s="31" t="s">
        <v>59</v>
      </c>
      <c r="AM47" s="31"/>
      <c r="AN47" s="37">
        <f>S47</f>
        <v>1.3140000000000001</v>
      </c>
      <c r="AO47" s="37"/>
      <c r="AP47" s="31" t="s">
        <v>54</v>
      </c>
      <c r="AQ47" s="31"/>
      <c r="AR47" s="31">
        <f>1/AJ48*AN47</f>
        <v>1.3286147623862488</v>
      </c>
      <c r="AS47" s="31"/>
      <c r="AT47" s="4"/>
      <c r="AU47" s="4"/>
      <c r="AV47" s="4"/>
      <c r="AW47" s="4"/>
      <c r="AX47" s="15"/>
    </row>
    <row r="48" spans="1:50" s="3" customFormat="1" ht="11.25" customHeight="1" x14ac:dyDescent="0.15">
      <c r="A48" s="13"/>
      <c r="B48" s="2"/>
      <c r="C48" s="2"/>
      <c r="D48" s="2"/>
      <c r="E48" s="33"/>
      <c r="F48" s="31"/>
      <c r="H48" s="4" t="s">
        <v>56</v>
      </c>
      <c r="I48" s="4" t="s">
        <v>57</v>
      </c>
      <c r="J48" s="4">
        <v>1</v>
      </c>
      <c r="K48" s="31"/>
      <c r="L48" s="31"/>
      <c r="M48" s="4"/>
      <c r="N48" s="4">
        <f>AK15</f>
        <v>23</v>
      </c>
      <c r="O48" s="4" t="s">
        <v>57</v>
      </c>
      <c r="P48" s="4">
        <v>1</v>
      </c>
      <c r="Q48" s="31"/>
      <c r="R48" s="31"/>
      <c r="S48" s="37"/>
      <c r="T48" s="37"/>
      <c r="U48" s="28"/>
      <c r="V48" s="28"/>
      <c r="W48" s="26"/>
      <c r="X48" s="2"/>
      <c r="Y48" s="2"/>
      <c r="Z48" s="2"/>
      <c r="AA48" s="31"/>
      <c r="AB48" s="31"/>
      <c r="AC48" s="31" t="s">
        <v>74</v>
      </c>
      <c r="AD48" s="31"/>
      <c r="AE48" s="31"/>
      <c r="AF48" s="31"/>
      <c r="AG48" s="31"/>
      <c r="AH48" s="31"/>
      <c r="AI48" s="31"/>
      <c r="AJ48" s="31">
        <f>W50</f>
        <v>0.98899999999999999</v>
      </c>
      <c r="AK48" s="31"/>
      <c r="AL48" s="31"/>
      <c r="AM48" s="31"/>
      <c r="AN48" s="37"/>
      <c r="AO48" s="37"/>
      <c r="AP48" s="31"/>
      <c r="AQ48" s="31"/>
      <c r="AR48" s="31"/>
      <c r="AS48" s="31"/>
      <c r="AT48" s="4"/>
      <c r="AU48" s="4"/>
      <c r="AV48" s="4"/>
      <c r="AW48" s="4"/>
      <c r="AX48" s="15"/>
    </row>
    <row r="49" spans="1:50" s="3" customFormat="1" ht="8.25" customHeight="1" x14ac:dyDescent="0.15">
      <c r="A49" s="1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4"/>
      <c r="AD49" s="2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15"/>
    </row>
    <row r="50" spans="1:50" s="3" customFormat="1" ht="11.25" customHeight="1" x14ac:dyDescent="0.15">
      <c r="A50" s="13"/>
      <c r="B50" s="2"/>
      <c r="C50" s="2"/>
      <c r="E50" s="31" t="s">
        <v>74</v>
      </c>
      <c r="F50" s="31" t="s">
        <v>54</v>
      </c>
      <c r="G50" s="31">
        <v>1</v>
      </c>
      <c r="H50" s="31" t="s">
        <v>57</v>
      </c>
      <c r="I50" s="31">
        <v>1</v>
      </c>
      <c r="J50" s="31"/>
      <c r="K50" s="31"/>
      <c r="L50" s="31"/>
      <c r="M50" s="31"/>
      <c r="N50" s="31"/>
      <c r="O50" s="31" t="s">
        <v>54</v>
      </c>
      <c r="P50" s="31"/>
      <c r="Q50" s="31">
        <v>1</v>
      </c>
      <c r="R50" s="31" t="s">
        <v>57</v>
      </c>
      <c r="S50" s="31">
        <v>1</v>
      </c>
      <c r="T50" s="31"/>
      <c r="U50" s="31" t="s">
        <v>54</v>
      </c>
      <c r="V50" s="31"/>
      <c r="W50" s="31">
        <f>ROUND(1-1/S51,3)</f>
        <v>0.98899999999999999</v>
      </c>
      <c r="X50" s="31"/>
      <c r="Z50" s="2"/>
      <c r="AA50" s="4" t="s">
        <v>62</v>
      </c>
      <c r="AB50" s="41">
        <v>3.5</v>
      </c>
      <c r="AC50" s="41"/>
      <c r="AD50" s="4" t="s">
        <v>63</v>
      </c>
      <c r="AE50" s="4"/>
      <c r="AF50" s="4" t="s">
        <v>64</v>
      </c>
      <c r="AG50" s="31">
        <f>AR47</f>
        <v>1.3286147623862488</v>
      </c>
      <c r="AH50" s="31"/>
      <c r="AI50" s="4" t="s">
        <v>63</v>
      </c>
      <c r="AJ50" s="31" t="s">
        <v>65</v>
      </c>
      <c r="AK50" s="31"/>
      <c r="AL50" s="31" t="str">
        <f>IF(AG50&lt;3.5,"OK","NG")</f>
        <v>OK</v>
      </c>
      <c r="AM50" s="31"/>
      <c r="AN50" s="2"/>
      <c r="AO50" s="2" t="s">
        <v>24</v>
      </c>
      <c r="AP50" s="2"/>
      <c r="AQ50" s="4"/>
      <c r="AR50" s="4" t="s">
        <v>66</v>
      </c>
      <c r="AS50" s="4" t="s">
        <v>67</v>
      </c>
      <c r="AT50" s="31" t="s">
        <v>68</v>
      </c>
      <c r="AU50" s="31"/>
      <c r="AV50" s="31"/>
      <c r="AW50" s="4"/>
      <c r="AX50" s="15"/>
    </row>
    <row r="51" spans="1:50" s="3" customFormat="1" ht="11.25" customHeight="1" x14ac:dyDescent="0.15">
      <c r="A51" s="13"/>
      <c r="B51" s="2"/>
      <c r="C51" s="2"/>
      <c r="E51" s="31"/>
      <c r="F51" s="31"/>
      <c r="G51" s="31"/>
      <c r="H51" s="31"/>
      <c r="I51" s="4">
        <v>4</v>
      </c>
      <c r="J51" s="4" t="s">
        <v>60</v>
      </c>
      <c r="K51" s="4" t="s">
        <v>56</v>
      </c>
      <c r="L51" s="4" t="s">
        <v>57</v>
      </c>
      <c r="M51" s="4">
        <v>1</v>
      </c>
      <c r="N51" s="4" t="s">
        <v>61</v>
      </c>
      <c r="O51" s="31"/>
      <c r="P51" s="31"/>
      <c r="Q51" s="31"/>
      <c r="R51" s="31"/>
      <c r="S51" s="36">
        <f>4*(AK15-1)</f>
        <v>88</v>
      </c>
      <c r="T51" s="36"/>
      <c r="U51" s="31"/>
      <c r="V51" s="31"/>
      <c r="W51" s="31"/>
      <c r="X51" s="31"/>
      <c r="Y51" s="2"/>
      <c r="Z51" s="2"/>
      <c r="AA51" s="4"/>
      <c r="AB51" s="27"/>
      <c r="AC51" s="27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2"/>
      <c r="AO51" s="2"/>
      <c r="AP51" s="2"/>
      <c r="AQ51" s="4"/>
      <c r="AR51" s="4"/>
      <c r="AS51" s="4"/>
      <c r="AT51" s="4"/>
      <c r="AU51" s="4"/>
      <c r="AV51" s="4"/>
      <c r="AW51" s="4"/>
      <c r="AX51" s="15"/>
    </row>
    <row r="52" spans="1:50" s="3" customFormat="1" ht="11.25" customHeight="1" x14ac:dyDescent="0.1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</row>
    <row r="53" spans="1:50" ht="11.25" customHeight="1" x14ac:dyDescent="0.15"/>
    <row r="54" spans="1:50" ht="11.25" customHeight="1" x14ac:dyDescent="0.15"/>
    <row r="55" spans="1:50" ht="11.25" customHeight="1" x14ac:dyDescent="0.15"/>
    <row r="56" spans="1:50" ht="11.25" customHeight="1" x14ac:dyDescent="0.15"/>
    <row r="57" spans="1:50" ht="11.25" customHeight="1" x14ac:dyDescent="0.15"/>
    <row r="58" spans="1:50" ht="11.25" customHeight="1" x14ac:dyDescent="0.15"/>
    <row r="59" spans="1:50" ht="11.25" customHeight="1" x14ac:dyDescent="0.15"/>
    <row r="60" spans="1:50" ht="11.25" customHeight="1" x14ac:dyDescent="0.15"/>
    <row r="61" spans="1:50" ht="11.25" customHeight="1" x14ac:dyDescent="0.15"/>
    <row r="62" spans="1:50" ht="11.25" customHeight="1" x14ac:dyDescent="0.15"/>
    <row r="63" spans="1:50" ht="11.25" customHeight="1" x14ac:dyDescent="0.15"/>
    <row r="64" spans="1:50" ht="11.25" customHeight="1" x14ac:dyDescent="0.15"/>
    <row r="65" ht="11.25" customHeight="1" x14ac:dyDescent="0.15"/>
    <row r="66" ht="11.25" customHeight="1" x14ac:dyDescent="0.15"/>
  </sheetData>
  <sheetProtection sheet="1"/>
  <mergeCells count="478">
    <mergeCell ref="AL27:AM27"/>
    <mergeCell ref="AL28:AM28"/>
    <mergeCell ref="AL29:AM29"/>
    <mergeCell ref="AD26:AE26"/>
    <mergeCell ref="AD27:AE27"/>
    <mergeCell ref="AD28:AE28"/>
    <mergeCell ref="AD29:AE29"/>
    <mergeCell ref="AK16:AL16"/>
    <mergeCell ref="AL20:AM20"/>
    <mergeCell ref="AL21:AM21"/>
    <mergeCell ref="AL22:AM22"/>
    <mergeCell ref="AL23:AM23"/>
    <mergeCell ref="AL24:AM24"/>
    <mergeCell ref="AD20:AE20"/>
    <mergeCell ref="AD21:AE21"/>
    <mergeCell ref="AD22:AE22"/>
    <mergeCell ref="AD23:AE23"/>
    <mergeCell ref="AD24:AE24"/>
    <mergeCell ref="AD25:AE25"/>
    <mergeCell ref="A1:AX2"/>
    <mergeCell ref="A4:D4"/>
    <mergeCell ref="E4:Q4"/>
    <mergeCell ref="R4:U4"/>
    <mergeCell ref="V4:AB4"/>
    <mergeCell ref="AD18:AE18"/>
    <mergeCell ref="AR6:AX6"/>
    <mergeCell ref="AB5:AI5"/>
    <mergeCell ref="AJ5:AQ5"/>
    <mergeCell ref="A5:I5"/>
    <mergeCell ref="J5:L5"/>
    <mergeCell ref="U5:AA5"/>
    <mergeCell ref="M5:T5"/>
    <mergeCell ref="E13:H13"/>
    <mergeCell ref="A7:D7"/>
    <mergeCell ref="AR5:AX5"/>
    <mergeCell ref="B6:C6"/>
    <mergeCell ref="F6:G6"/>
    <mergeCell ref="J6:L6"/>
    <mergeCell ref="M6:T6"/>
    <mergeCell ref="U6:AA6"/>
    <mergeCell ref="AB6:AI6"/>
    <mergeCell ref="AJ6:AQ6"/>
    <mergeCell ref="E7:H7"/>
    <mergeCell ref="E8:H8"/>
    <mergeCell ref="E9:H9"/>
    <mergeCell ref="I8:L8"/>
    <mergeCell ref="M8:P8"/>
    <mergeCell ref="Q8:T8"/>
    <mergeCell ref="U7:AB7"/>
    <mergeCell ref="E10:H10"/>
    <mergeCell ref="E11:H11"/>
    <mergeCell ref="E12:H12"/>
    <mergeCell ref="A8:D8"/>
    <mergeCell ref="A9:D9"/>
    <mergeCell ref="A10:D10"/>
    <mergeCell ref="M10:P10"/>
    <mergeCell ref="Q10:T10"/>
    <mergeCell ref="I11:L11"/>
    <mergeCell ref="I7:L7"/>
    <mergeCell ref="M7:P7"/>
    <mergeCell ref="Q7:T7"/>
    <mergeCell ref="M11:P11"/>
    <mergeCell ref="Q11:T11"/>
    <mergeCell ref="I12:L12"/>
    <mergeCell ref="M12:P12"/>
    <mergeCell ref="Q12:T12"/>
    <mergeCell ref="U10:X13"/>
    <mergeCell ref="I9:L9"/>
    <mergeCell ref="M9:P9"/>
    <mergeCell ref="Q9:T9"/>
    <mergeCell ref="I13:L13"/>
    <mergeCell ref="M13:P13"/>
    <mergeCell ref="I10:L10"/>
    <mergeCell ref="Q13:T13"/>
    <mergeCell ref="A11:D11"/>
    <mergeCell ref="A12:D12"/>
    <mergeCell ref="A13:D13"/>
    <mergeCell ref="K14:L14"/>
    <mergeCell ref="M14:N14"/>
    <mergeCell ref="O14:P14"/>
    <mergeCell ref="A14:B14"/>
    <mergeCell ref="C14:D14"/>
    <mergeCell ref="E14:F14"/>
    <mergeCell ref="G14:H14"/>
    <mergeCell ref="W14:Y14"/>
    <mergeCell ref="A15:B15"/>
    <mergeCell ref="I15:J15"/>
    <mergeCell ref="K15:L15"/>
    <mergeCell ref="M15:N15"/>
    <mergeCell ref="O15:P15"/>
    <mergeCell ref="Q14:R14"/>
    <mergeCell ref="S14:T14"/>
    <mergeCell ref="U14:V14"/>
    <mergeCell ref="I14:J14"/>
    <mergeCell ref="A20:B20"/>
    <mergeCell ref="A21:B21"/>
    <mergeCell ref="A22:B22"/>
    <mergeCell ref="A23:B23"/>
    <mergeCell ref="A16:B16"/>
    <mergeCell ref="A17:B17"/>
    <mergeCell ref="A18:B18"/>
    <mergeCell ref="A19:B19"/>
    <mergeCell ref="G16:H16"/>
    <mergeCell ref="A29:B29"/>
    <mergeCell ref="A30:B30"/>
    <mergeCell ref="A31:B31"/>
    <mergeCell ref="A24:B24"/>
    <mergeCell ref="A25:B25"/>
    <mergeCell ref="A26:B26"/>
    <mergeCell ref="A27:B27"/>
    <mergeCell ref="A28:B28"/>
    <mergeCell ref="A36:B36"/>
    <mergeCell ref="A37:B37"/>
    <mergeCell ref="A38:B38"/>
    <mergeCell ref="A39:B39"/>
    <mergeCell ref="A32:B32"/>
    <mergeCell ref="A33:B33"/>
    <mergeCell ref="A34:B34"/>
    <mergeCell ref="A35:B35"/>
    <mergeCell ref="U15:V15"/>
    <mergeCell ref="W15:Y15"/>
    <mergeCell ref="Q15:R15"/>
    <mergeCell ref="S15:T15"/>
    <mergeCell ref="A40:B40"/>
    <mergeCell ref="C15:D15"/>
    <mergeCell ref="E15:F15"/>
    <mergeCell ref="G15:H15"/>
    <mergeCell ref="C16:D16"/>
    <mergeCell ref="E16:F16"/>
    <mergeCell ref="W16:Y16"/>
    <mergeCell ref="U17:V17"/>
    <mergeCell ref="W17:Y17"/>
    <mergeCell ref="I16:J16"/>
    <mergeCell ref="K16:L16"/>
    <mergeCell ref="M16:N16"/>
    <mergeCell ref="O16:P16"/>
    <mergeCell ref="O17:P17"/>
    <mergeCell ref="Q17:R17"/>
    <mergeCell ref="S17:T17"/>
    <mergeCell ref="Q16:R16"/>
    <mergeCell ref="S16:T16"/>
    <mergeCell ref="U16:V16"/>
    <mergeCell ref="K18:L18"/>
    <mergeCell ref="M18:N18"/>
    <mergeCell ref="E17:F17"/>
    <mergeCell ref="G17:H17"/>
    <mergeCell ref="I17:J17"/>
    <mergeCell ref="K17:L17"/>
    <mergeCell ref="M17:N17"/>
    <mergeCell ref="O18:P18"/>
    <mergeCell ref="C17:D17"/>
    <mergeCell ref="Q19:R19"/>
    <mergeCell ref="S19:T19"/>
    <mergeCell ref="Q18:R18"/>
    <mergeCell ref="S18:T18"/>
    <mergeCell ref="C18:D18"/>
    <mergeCell ref="E18:F18"/>
    <mergeCell ref="G18:H18"/>
    <mergeCell ref="I18:J18"/>
    <mergeCell ref="U18:V18"/>
    <mergeCell ref="W18:Y18"/>
    <mergeCell ref="E19:F19"/>
    <mergeCell ref="G19:H19"/>
    <mergeCell ref="I19:J19"/>
    <mergeCell ref="K19:L19"/>
    <mergeCell ref="M19:N19"/>
    <mergeCell ref="O19:P19"/>
    <mergeCell ref="U19:V19"/>
    <mergeCell ref="W19:Y19"/>
    <mergeCell ref="C19:D19"/>
    <mergeCell ref="Q21:R21"/>
    <mergeCell ref="S21:T21"/>
    <mergeCell ref="Q20:R20"/>
    <mergeCell ref="S20:T20"/>
    <mergeCell ref="C20:D20"/>
    <mergeCell ref="E20:F20"/>
    <mergeCell ref="G20:H20"/>
    <mergeCell ref="I20:J20"/>
    <mergeCell ref="K20:L20"/>
    <mergeCell ref="E21:F21"/>
    <mergeCell ref="G21:H21"/>
    <mergeCell ref="I21:J21"/>
    <mergeCell ref="K21:L21"/>
    <mergeCell ref="M21:N21"/>
    <mergeCell ref="O21:P21"/>
    <mergeCell ref="G22:H22"/>
    <mergeCell ref="I22:J22"/>
    <mergeCell ref="K22:L22"/>
    <mergeCell ref="M22:N22"/>
    <mergeCell ref="U20:V20"/>
    <mergeCell ref="W20:Y20"/>
    <mergeCell ref="U21:V21"/>
    <mergeCell ref="W21:Y21"/>
    <mergeCell ref="O20:P20"/>
    <mergeCell ref="M20:N20"/>
    <mergeCell ref="U23:V23"/>
    <mergeCell ref="W23:Y23"/>
    <mergeCell ref="O22:P22"/>
    <mergeCell ref="C21:D21"/>
    <mergeCell ref="Q23:R23"/>
    <mergeCell ref="S23:T23"/>
    <mergeCell ref="Q22:R22"/>
    <mergeCell ref="S22:T22"/>
    <mergeCell ref="C22:D22"/>
    <mergeCell ref="E22:F22"/>
    <mergeCell ref="K24:L24"/>
    <mergeCell ref="M24:N24"/>
    <mergeCell ref="U22:V22"/>
    <mergeCell ref="W22:Y22"/>
    <mergeCell ref="E23:F23"/>
    <mergeCell ref="G23:H23"/>
    <mergeCell ref="I23:J23"/>
    <mergeCell ref="K23:L23"/>
    <mergeCell ref="M23:N23"/>
    <mergeCell ref="O23:P23"/>
    <mergeCell ref="O24:P24"/>
    <mergeCell ref="C23:D23"/>
    <mergeCell ref="Q25:R25"/>
    <mergeCell ref="S25:T25"/>
    <mergeCell ref="Q24:R24"/>
    <mergeCell ref="S24:T24"/>
    <mergeCell ref="C24:D24"/>
    <mergeCell ref="E24:F24"/>
    <mergeCell ref="G24:H24"/>
    <mergeCell ref="I24:J24"/>
    <mergeCell ref="U24:V24"/>
    <mergeCell ref="W24:Y24"/>
    <mergeCell ref="E25:F25"/>
    <mergeCell ref="G25:H25"/>
    <mergeCell ref="I25:J25"/>
    <mergeCell ref="K25:L25"/>
    <mergeCell ref="M25:N25"/>
    <mergeCell ref="O25:P25"/>
    <mergeCell ref="U25:V25"/>
    <mergeCell ref="W25:Y25"/>
    <mergeCell ref="C25:D25"/>
    <mergeCell ref="Q27:R27"/>
    <mergeCell ref="S27:T27"/>
    <mergeCell ref="Q26:R26"/>
    <mergeCell ref="S26:T26"/>
    <mergeCell ref="C26:D26"/>
    <mergeCell ref="E26:F26"/>
    <mergeCell ref="G26:H26"/>
    <mergeCell ref="I26:J26"/>
    <mergeCell ref="K26:L26"/>
    <mergeCell ref="E27:F27"/>
    <mergeCell ref="G27:H27"/>
    <mergeCell ref="I27:J27"/>
    <mergeCell ref="K27:L27"/>
    <mergeCell ref="M27:N27"/>
    <mergeCell ref="O27:P27"/>
    <mergeCell ref="G28:H28"/>
    <mergeCell ref="I28:J28"/>
    <mergeCell ref="K28:L28"/>
    <mergeCell ref="M28:N28"/>
    <mergeCell ref="U26:V26"/>
    <mergeCell ref="W26:Y26"/>
    <mergeCell ref="U27:V27"/>
    <mergeCell ref="W27:Y27"/>
    <mergeCell ref="O26:P26"/>
    <mergeCell ref="M26:N26"/>
    <mergeCell ref="U29:V29"/>
    <mergeCell ref="W29:Y29"/>
    <mergeCell ref="O28:P28"/>
    <mergeCell ref="C27:D27"/>
    <mergeCell ref="Q29:R29"/>
    <mergeCell ref="S29:T29"/>
    <mergeCell ref="Q28:R28"/>
    <mergeCell ref="S28:T28"/>
    <mergeCell ref="C28:D28"/>
    <mergeCell ref="E28:F28"/>
    <mergeCell ref="K30:L30"/>
    <mergeCell ref="M30:N30"/>
    <mergeCell ref="U28:V28"/>
    <mergeCell ref="W28:Y28"/>
    <mergeCell ref="E29:F29"/>
    <mergeCell ref="G29:H29"/>
    <mergeCell ref="I29:J29"/>
    <mergeCell ref="K29:L29"/>
    <mergeCell ref="M29:N29"/>
    <mergeCell ref="O29:P29"/>
    <mergeCell ref="O30:P30"/>
    <mergeCell ref="C29:D29"/>
    <mergeCell ref="Q31:R31"/>
    <mergeCell ref="S31:T31"/>
    <mergeCell ref="Q30:R30"/>
    <mergeCell ref="S30:T30"/>
    <mergeCell ref="C30:D30"/>
    <mergeCell ref="E30:F30"/>
    <mergeCell ref="G30:H30"/>
    <mergeCell ref="I30:J30"/>
    <mergeCell ref="U30:V30"/>
    <mergeCell ref="W30:Y30"/>
    <mergeCell ref="E31:F31"/>
    <mergeCell ref="G31:H31"/>
    <mergeCell ref="I31:J31"/>
    <mergeCell ref="K31:L31"/>
    <mergeCell ref="M31:N31"/>
    <mergeCell ref="O31:P31"/>
    <mergeCell ref="U31:V31"/>
    <mergeCell ref="W31:Y31"/>
    <mergeCell ref="C31:D31"/>
    <mergeCell ref="Q33:R33"/>
    <mergeCell ref="S33:T33"/>
    <mergeCell ref="Q32:R32"/>
    <mergeCell ref="S32:T32"/>
    <mergeCell ref="C32:D32"/>
    <mergeCell ref="E32:F32"/>
    <mergeCell ref="G32:H32"/>
    <mergeCell ref="I32:J32"/>
    <mergeCell ref="K32:L32"/>
    <mergeCell ref="E33:F33"/>
    <mergeCell ref="G33:H33"/>
    <mergeCell ref="I33:J33"/>
    <mergeCell ref="K33:L33"/>
    <mergeCell ref="M33:N33"/>
    <mergeCell ref="O33:P33"/>
    <mergeCell ref="I34:J34"/>
    <mergeCell ref="K34:L34"/>
    <mergeCell ref="M34:N34"/>
    <mergeCell ref="U32:V32"/>
    <mergeCell ref="M32:N32"/>
    <mergeCell ref="W32:Y32"/>
    <mergeCell ref="U33:V33"/>
    <mergeCell ref="W33:Y33"/>
    <mergeCell ref="O32:P32"/>
    <mergeCell ref="W35:Y35"/>
    <mergeCell ref="O34:P34"/>
    <mergeCell ref="C33:D33"/>
    <mergeCell ref="Q35:R35"/>
    <mergeCell ref="S35:T35"/>
    <mergeCell ref="Q34:R34"/>
    <mergeCell ref="S34:T34"/>
    <mergeCell ref="C34:D34"/>
    <mergeCell ref="E34:F34"/>
    <mergeCell ref="G34:H34"/>
    <mergeCell ref="K36:L36"/>
    <mergeCell ref="M36:N36"/>
    <mergeCell ref="U34:V34"/>
    <mergeCell ref="W34:Y34"/>
    <mergeCell ref="E35:F35"/>
    <mergeCell ref="G35:H35"/>
    <mergeCell ref="I35:J35"/>
    <mergeCell ref="K35:L35"/>
    <mergeCell ref="M35:N35"/>
    <mergeCell ref="O35:P35"/>
    <mergeCell ref="C35:D35"/>
    <mergeCell ref="Q37:R37"/>
    <mergeCell ref="S37:T37"/>
    <mergeCell ref="Q36:R36"/>
    <mergeCell ref="S36:T36"/>
    <mergeCell ref="O37:P37"/>
    <mergeCell ref="C36:D36"/>
    <mergeCell ref="E36:F36"/>
    <mergeCell ref="G36:H36"/>
    <mergeCell ref="I36:J36"/>
    <mergeCell ref="I38:J38"/>
    <mergeCell ref="K38:L38"/>
    <mergeCell ref="M38:N38"/>
    <mergeCell ref="O38:P38"/>
    <mergeCell ref="C37:D37"/>
    <mergeCell ref="E37:F37"/>
    <mergeCell ref="G37:H37"/>
    <mergeCell ref="I37:J37"/>
    <mergeCell ref="K37:L37"/>
    <mergeCell ref="M37:N37"/>
    <mergeCell ref="C40:D40"/>
    <mergeCell ref="E40:F40"/>
    <mergeCell ref="S38:T38"/>
    <mergeCell ref="U38:V38"/>
    <mergeCell ref="W38:Y38"/>
    <mergeCell ref="U37:V37"/>
    <mergeCell ref="W37:Y37"/>
    <mergeCell ref="C38:D38"/>
    <mergeCell ref="E38:F38"/>
    <mergeCell ref="G38:H38"/>
    <mergeCell ref="C39:D39"/>
    <mergeCell ref="E39:F39"/>
    <mergeCell ref="G39:H39"/>
    <mergeCell ref="I39:J39"/>
    <mergeCell ref="K39:L39"/>
    <mergeCell ref="M39:N39"/>
    <mergeCell ref="M40:N40"/>
    <mergeCell ref="Z18:AB18"/>
    <mergeCell ref="Q40:R40"/>
    <mergeCell ref="S40:T40"/>
    <mergeCell ref="U40:V40"/>
    <mergeCell ref="W40:Y40"/>
    <mergeCell ref="U39:V39"/>
    <mergeCell ref="O40:P40"/>
    <mergeCell ref="O39:P39"/>
    <mergeCell ref="O36:P36"/>
    <mergeCell ref="W39:Y39"/>
    <mergeCell ref="Q39:R39"/>
    <mergeCell ref="S39:T39"/>
    <mergeCell ref="Q38:R38"/>
    <mergeCell ref="Y8:AB8"/>
    <mergeCell ref="Y9:AB9"/>
    <mergeCell ref="Y10:AB13"/>
    <mergeCell ref="U8:X8"/>
    <mergeCell ref="U9:X9"/>
    <mergeCell ref="Z23:AB23"/>
    <mergeCell ref="Z14:AB14"/>
    <mergeCell ref="Z15:AB15"/>
    <mergeCell ref="Z16:AB16"/>
    <mergeCell ref="Z17:AB17"/>
    <mergeCell ref="Z24:AB24"/>
    <mergeCell ref="Z25:AB25"/>
    <mergeCell ref="Z26:AB26"/>
    <mergeCell ref="Z19:AB19"/>
    <mergeCell ref="Z20:AB20"/>
    <mergeCell ref="Z21:AB21"/>
    <mergeCell ref="Z22:AB22"/>
    <mergeCell ref="Z33:AB33"/>
    <mergeCell ref="U36:V36"/>
    <mergeCell ref="W36:Y36"/>
    <mergeCell ref="Z34:AB34"/>
    <mergeCell ref="Z27:AB27"/>
    <mergeCell ref="Z28:AB28"/>
    <mergeCell ref="Z29:AB29"/>
    <mergeCell ref="Z30:AB30"/>
    <mergeCell ref="Z31:AB31"/>
    <mergeCell ref="Z32:AB32"/>
    <mergeCell ref="U35:V35"/>
    <mergeCell ref="Z39:AB39"/>
    <mergeCell ref="Z40:AB40"/>
    <mergeCell ref="Z35:AB35"/>
    <mergeCell ref="Z36:AB36"/>
    <mergeCell ref="Z37:AB37"/>
    <mergeCell ref="Z38:AB38"/>
    <mergeCell ref="AT50:AV50"/>
    <mergeCell ref="AJ48:AK48"/>
    <mergeCell ref="AB50:AC50"/>
    <mergeCell ref="AG50:AH50"/>
    <mergeCell ref="AJ50:AK50"/>
    <mergeCell ref="AL50:AM50"/>
    <mergeCell ref="AC48:AD48"/>
    <mergeCell ref="AB47:AB48"/>
    <mergeCell ref="AN47:AO48"/>
    <mergeCell ref="AP47:AQ48"/>
    <mergeCell ref="E47:E48"/>
    <mergeCell ref="F47:F48"/>
    <mergeCell ref="K47:L48"/>
    <mergeCell ref="Q47:R48"/>
    <mergeCell ref="S47:T48"/>
    <mergeCell ref="AW40:AX40"/>
    <mergeCell ref="AC47:AD47"/>
    <mergeCell ref="G40:H40"/>
    <mergeCell ref="I40:J40"/>
    <mergeCell ref="K40:L40"/>
    <mergeCell ref="E50:E51"/>
    <mergeCell ref="F50:F51"/>
    <mergeCell ref="G50:G51"/>
    <mergeCell ref="H50:H51"/>
    <mergeCell ref="I50:N50"/>
    <mergeCell ref="O50:P51"/>
    <mergeCell ref="Q50:Q51"/>
    <mergeCell ref="R50:R51"/>
    <mergeCell ref="S50:T50"/>
    <mergeCell ref="S51:T51"/>
    <mergeCell ref="U50:V51"/>
    <mergeCell ref="W50:X51"/>
    <mergeCell ref="AA47:AA48"/>
    <mergeCell ref="AE47:AF48"/>
    <mergeCell ref="AG47:AG48"/>
    <mergeCell ref="AH47:AI48"/>
    <mergeCell ref="AJ47:AK47"/>
    <mergeCell ref="AL47:AM48"/>
    <mergeCell ref="AR47:AS48"/>
    <mergeCell ref="AO9:AR9"/>
    <mergeCell ref="AO10:AP10"/>
    <mergeCell ref="AI16:AJ16"/>
    <mergeCell ref="AL25:AM25"/>
    <mergeCell ref="AL33:AM33"/>
    <mergeCell ref="AF11:AI11"/>
    <mergeCell ref="AK15:AL15"/>
    <mergeCell ref="AK14:AL14"/>
    <mergeCell ref="AL26:AM26"/>
  </mergeCells>
  <phoneticPr fontId="2"/>
  <dataValidations count="6">
    <dataValidation type="list" allowBlank="1" showInputMessage="1" showErrorMessage="1" sqref="V4:AB4">
      <formula1>$AZ$5:$AZ$7</formula1>
    </dataValidation>
    <dataValidation type="list" allowBlank="1" showInputMessage="1" showErrorMessage="1" sqref="J6:L6">
      <formula1>$BA$5:$BA$8</formula1>
    </dataValidation>
    <dataValidation type="list" allowBlank="1" showInputMessage="1" showErrorMessage="1" sqref="B6:C6">
      <formula1>"1,2,3,4,5,6,7,8,9,10,11,12"</formula1>
    </dataValidation>
    <dataValidation type="list" allowBlank="1" showInputMessage="1" showErrorMessage="1" sqref="F6:G6">
      <formula1>"1,2,3,4,5,6,7,8,9,10,11,12,13,14,15,16,17,18,19,20,21,22,23,24,25,26,27,28,29,30,31"</formula1>
    </dataValidation>
    <dataValidation imeMode="on" allowBlank="1" showInputMessage="1" showErrorMessage="1" sqref="E4:Q4 M6:T6 AB6:AI6"/>
    <dataValidation imeMode="off" allowBlank="1" showInputMessage="1" showErrorMessage="1" sqref="U6:AA6 AJ6:AQ6 AR6:AX6 A8:T13 Y8:AB9 AK15:AL15 C15:V39"/>
  </dataValidations>
  <pageMargins left="0.78740157480314965" right="0.35433070866141736" top="0.78740157480314965" bottom="0.19685039370078741" header="0.82677165354330717" footer="0.51181102362204722"/>
  <pageSetup paperSize="9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基盤均平度</vt:lpstr>
      <vt:lpstr>基盤均平度!Print_Area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中澤＿幸史</dc:creator>
  <cp:lastModifiedBy>中澤＿幸史</cp:lastModifiedBy>
  <cp:lastPrinted>2012-08-02T01:22:24Z</cp:lastPrinted>
  <dcterms:created xsi:type="dcterms:W3CDTF">2007-06-25T00:45:46Z</dcterms:created>
  <dcterms:modified xsi:type="dcterms:W3CDTF">2016-11-02T07:24:59Z</dcterms:modified>
</cp:coreProperties>
</file>