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2180"/>
  </bookViews>
  <sheets>
    <sheet name="水田" sheetId="4" r:id="rId1"/>
    <sheet name="畑" sheetId="5" r:id="rId2"/>
  </sheets>
  <definedNames>
    <definedName name="_xlnm.Print_Area" localSheetId="0">水田!$A$1:$P$45</definedName>
    <definedName name="_xlnm.Print_Area" localSheetId="1">畑!$A$1:$P$45</definedName>
  </definedNames>
  <calcPr calcId="145621"/>
</workbook>
</file>

<file path=xl/calcChain.xml><?xml version="1.0" encoding="utf-8"?>
<calcChain xmlns="http://schemas.openxmlformats.org/spreadsheetml/2006/main">
  <c r="J10" i="4" l="1"/>
  <c r="J12" i="4"/>
  <c r="J14" i="4"/>
  <c r="J16" i="4"/>
  <c r="J18" i="4"/>
  <c r="J20" i="4"/>
  <c r="J22" i="4"/>
  <c r="J24" i="4"/>
  <c r="J38" i="4"/>
  <c r="J36" i="4"/>
  <c r="J34" i="4"/>
  <c r="J32" i="4"/>
  <c r="J30" i="4"/>
  <c r="J26" i="4"/>
  <c r="J28" i="4"/>
  <c r="J8" i="4"/>
  <c r="J9" i="4"/>
  <c r="M8" i="4"/>
  <c r="O39" i="5" l="1"/>
  <c r="O38" i="5"/>
  <c r="O37" i="5"/>
  <c r="O36" i="5"/>
  <c r="O35" i="5"/>
  <c r="O34" i="5"/>
  <c r="O33" i="5"/>
  <c r="O32" i="5"/>
  <c r="O30" i="5"/>
  <c r="O29" i="5"/>
  <c r="O28" i="5"/>
  <c r="O26" i="5"/>
  <c r="O25" i="5"/>
  <c r="O24" i="5"/>
  <c r="O22" i="5"/>
  <c r="O21" i="5"/>
  <c r="O20" i="5"/>
  <c r="O18" i="5"/>
  <c r="O17" i="5"/>
  <c r="O16" i="5"/>
  <c r="O14" i="5"/>
  <c r="O12" i="5"/>
  <c r="O10" i="5"/>
  <c r="G9" i="5"/>
  <c r="O8" i="5"/>
  <c r="B41" i="5"/>
  <c r="C40" i="5" s="1"/>
  <c r="B40" i="5"/>
  <c r="M39" i="5"/>
  <c r="J39" i="5"/>
  <c r="G39" i="5"/>
  <c r="H39" i="5" s="1"/>
  <c r="E39" i="5"/>
  <c r="C39" i="5"/>
  <c r="N39" i="5"/>
  <c r="J38" i="5"/>
  <c r="G38" i="5"/>
  <c r="C38" i="5"/>
  <c r="J37" i="5"/>
  <c r="E37" i="5"/>
  <c r="C37" i="5"/>
  <c r="M37" i="5"/>
  <c r="J36" i="5"/>
  <c r="G36" i="5"/>
  <c r="G37" i="5"/>
  <c r="H37" i="5" s="1"/>
  <c r="C36" i="5"/>
  <c r="J35" i="5"/>
  <c r="E35" i="5"/>
  <c r="C35" i="5"/>
  <c r="M35" i="5"/>
  <c r="J34" i="5"/>
  <c r="K35" i="5" s="1"/>
  <c r="G34" i="5"/>
  <c r="G35" i="5"/>
  <c r="H35" i="5" s="1"/>
  <c r="C34" i="5"/>
  <c r="M33" i="5"/>
  <c r="J33" i="5"/>
  <c r="G33" i="5"/>
  <c r="H33" i="5" s="1"/>
  <c r="E33" i="5"/>
  <c r="C33" i="5"/>
  <c r="J32" i="5"/>
  <c r="G32" i="5"/>
  <c r="C32" i="5"/>
  <c r="M31" i="5"/>
  <c r="O31" i="5" s="1"/>
  <c r="J31" i="5"/>
  <c r="K31" i="5" s="1"/>
  <c r="H31" i="5"/>
  <c r="G31" i="5"/>
  <c r="E31" i="5"/>
  <c r="C31" i="5"/>
  <c r="J30" i="5"/>
  <c r="G30" i="5"/>
  <c r="C30" i="5"/>
  <c r="J29" i="5"/>
  <c r="E29" i="5"/>
  <c r="C29" i="5"/>
  <c r="M29" i="5"/>
  <c r="J28" i="5"/>
  <c r="G28" i="5"/>
  <c r="G29" i="5"/>
  <c r="H29" i="5" s="1"/>
  <c r="C28" i="5"/>
  <c r="J27" i="5"/>
  <c r="E27" i="5"/>
  <c r="C27" i="5"/>
  <c r="M27" i="5"/>
  <c r="O27" i="5" s="1"/>
  <c r="J26" i="5"/>
  <c r="G26" i="5"/>
  <c r="G27" i="5"/>
  <c r="H27" i="5" s="1"/>
  <c r="C26" i="5"/>
  <c r="M25" i="5"/>
  <c r="J25" i="5"/>
  <c r="G25" i="5"/>
  <c r="H25" i="5" s="1"/>
  <c r="E25" i="5"/>
  <c r="C25" i="5"/>
  <c r="J24" i="5"/>
  <c r="K25" i="5" s="1"/>
  <c r="G24" i="5"/>
  <c r="C24" i="5"/>
  <c r="M23" i="5"/>
  <c r="O23" i="5" s="1"/>
  <c r="J23" i="5"/>
  <c r="G23" i="5"/>
  <c r="H23" i="5" s="1"/>
  <c r="E23" i="5"/>
  <c r="C23" i="5"/>
  <c r="J22" i="5"/>
  <c r="G22" i="5"/>
  <c r="C22" i="5"/>
  <c r="J21" i="5"/>
  <c r="E21" i="5"/>
  <c r="C21" i="5"/>
  <c r="M21" i="5"/>
  <c r="J20" i="5"/>
  <c r="G20" i="5"/>
  <c r="G21" i="5"/>
  <c r="H21" i="5" s="1"/>
  <c r="C20" i="5"/>
  <c r="J19" i="5"/>
  <c r="E19" i="5"/>
  <c r="C19" i="5"/>
  <c r="M19" i="5"/>
  <c r="O19" i="5" s="1"/>
  <c r="J18" i="5"/>
  <c r="G18" i="5"/>
  <c r="G19" i="5"/>
  <c r="H19" i="5" s="1"/>
  <c r="C18" i="5"/>
  <c r="M17" i="5"/>
  <c r="J17" i="5"/>
  <c r="G17" i="5"/>
  <c r="H17" i="5" s="1"/>
  <c r="E17" i="5"/>
  <c r="C17" i="5"/>
  <c r="J16" i="5"/>
  <c r="G16" i="5"/>
  <c r="C16" i="5"/>
  <c r="M15" i="5"/>
  <c r="O15" i="5" s="1"/>
  <c r="J15" i="5"/>
  <c r="G15" i="5"/>
  <c r="H15" i="5" s="1"/>
  <c r="E15" i="5"/>
  <c r="C15" i="5"/>
  <c r="J14" i="5"/>
  <c r="G14" i="5"/>
  <c r="C14" i="5"/>
  <c r="J13" i="5"/>
  <c r="E13" i="5"/>
  <c r="C13" i="5"/>
  <c r="M13" i="5"/>
  <c r="O13" i="5" s="1"/>
  <c r="J12" i="5"/>
  <c r="G12" i="5"/>
  <c r="G13" i="5"/>
  <c r="H13" i="5" s="1"/>
  <c r="C12" i="5"/>
  <c r="J11" i="5"/>
  <c r="G11" i="5"/>
  <c r="H11" i="5" s="1"/>
  <c r="C11" i="5"/>
  <c r="M11" i="5"/>
  <c r="O11" i="5" s="1"/>
  <c r="J10" i="5"/>
  <c r="C10" i="5"/>
  <c r="H9" i="5"/>
  <c r="C9" i="5"/>
  <c r="M9" i="5"/>
  <c r="O9" i="5" s="1"/>
  <c r="J9" i="5"/>
  <c r="C8" i="5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K39" i="5" l="1"/>
  <c r="K19" i="5"/>
  <c r="K17" i="5"/>
  <c r="K23" i="5"/>
  <c r="K33" i="5"/>
  <c r="K27" i="5"/>
  <c r="K11" i="5"/>
  <c r="K9" i="5"/>
  <c r="K29" i="5"/>
  <c r="K13" i="5"/>
  <c r="K21" i="5"/>
  <c r="K15" i="5"/>
  <c r="K37" i="5"/>
  <c r="N9" i="5"/>
  <c r="N23" i="5"/>
  <c r="N37" i="5"/>
  <c r="N13" i="5"/>
  <c r="N17" i="5"/>
  <c r="N27" i="5"/>
  <c r="N31" i="5"/>
  <c r="N11" i="5"/>
  <c r="N21" i="5"/>
  <c r="N35" i="5"/>
  <c r="N15" i="5"/>
  <c r="N19" i="5"/>
  <c r="N29" i="5"/>
  <c r="N25" i="5"/>
  <c r="N33" i="5"/>
  <c r="C41" i="5"/>
  <c r="B41" i="4"/>
  <c r="B40" i="4"/>
  <c r="C8" i="4"/>
  <c r="C9" i="4"/>
  <c r="L30" i="4"/>
  <c r="L8" i="4"/>
  <c r="C41" i="4" l="1"/>
  <c r="C40" i="4"/>
  <c r="E39" i="4"/>
  <c r="E37" i="4"/>
  <c r="E35" i="4"/>
  <c r="E33" i="4"/>
  <c r="E31" i="4"/>
  <c r="E29" i="4"/>
  <c r="E27" i="4"/>
  <c r="E25" i="4"/>
  <c r="E23" i="4"/>
  <c r="E21" i="4"/>
  <c r="E19" i="4"/>
  <c r="E17" i="4"/>
  <c r="E15" i="4"/>
  <c r="E13" i="4"/>
  <c r="K25" i="4"/>
  <c r="O39" i="4"/>
  <c r="M39" i="4"/>
  <c r="N39" i="4" s="1"/>
  <c r="J39" i="4"/>
  <c r="K39" i="4" s="1"/>
  <c r="J37" i="4"/>
  <c r="J35" i="4"/>
  <c r="K35" i="4" s="1"/>
  <c r="J33" i="4"/>
  <c r="J31" i="4"/>
  <c r="J29" i="4"/>
  <c r="J27" i="4"/>
  <c r="J25" i="4"/>
  <c r="J23" i="4"/>
  <c r="K23" i="4" s="1"/>
  <c r="J21" i="4"/>
  <c r="K21" i="4" s="1"/>
  <c r="J19" i="4"/>
  <c r="J17" i="4"/>
  <c r="J15" i="4"/>
  <c r="J13" i="4"/>
  <c r="J11" i="4"/>
  <c r="O38" i="4"/>
  <c r="M38" i="4"/>
  <c r="L38" i="4"/>
  <c r="I38" i="4"/>
  <c r="L36" i="4"/>
  <c r="M37" i="4" s="1"/>
  <c r="K37" i="4"/>
  <c r="I36" i="4"/>
  <c r="M34" i="4"/>
  <c r="L34" i="4"/>
  <c r="M35" i="4" s="1"/>
  <c r="L32" i="4"/>
  <c r="M33" i="4" s="1"/>
  <c r="I32" i="4"/>
  <c r="M30" i="4"/>
  <c r="M31" i="4"/>
  <c r="L28" i="4"/>
  <c r="M29" i="4" s="1"/>
  <c r="I28" i="4"/>
  <c r="M26" i="4"/>
  <c r="L26" i="4"/>
  <c r="M27" i="4" s="1"/>
  <c r="I26" i="4"/>
  <c r="L24" i="4"/>
  <c r="M25" i="4" s="1"/>
  <c r="I24" i="4"/>
  <c r="M22" i="4"/>
  <c r="L22" i="4"/>
  <c r="M23" i="4" s="1"/>
  <c r="I22" i="4"/>
  <c r="L20" i="4"/>
  <c r="M21" i="4" s="1"/>
  <c r="I20" i="4"/>
  <c r="M18" i="4"/>
  <c r="L18" i="4"/>
  <c r="M19" i="4" s="1"/>
  <c r="I18" i="4"/>
  <c r="L16" i="4"/>
  <c r="M17" i="4" s="1"/>
  <c r="I16" i="4"/>
  <c r="M14" i="4"/>
  <c r="L14" i="4"/>
  <c r="M15" i="4" s="1"/>
  <c r="I14" i="4"/>
  <c r="L12" i="4"/>
  <c r="M13" i="4" s="1"/>
  <c r="I12" i="4"/>
  <c r="I10" i="4"/>
  <c r="M10" i="4"/>
  <c r="I8" i="4"/>
  <c r="K9" i="4" s="1"/>
  <c r="L10" i="4"/>
  <c r="M11" i="4" s="1"/>
  <c r="M9" i="4"/>
  <c r="G38" i="4"/>
  <c r="F38" i="4"/>
  <c r="G39" i="4" s="1"/>
  <c r="H39" i="4" s="1"/>
  <c r="G36" i="4"/>
  <c r="M36" i="4" s="1"/>
  <c r="F36" i="4"/>
  <c r="G37" i="4" s="1"/>
  <c r="G34" i="4"/>
  <c r="F34" i="4"/>
  <c r="G35" i="4" s="1"/>
  <c r="H35" i="4" s="1"/>
  <c r="G32" i="4"/>
  <c r="M32" i="4" s="1"/>
  <c r="F32" i="4"/>
  <c r="G33" i="4" s="1"/>
  <c r="H33" i="4" s="1"/>
  <c r="G30" i="4"/>
  <c r="F30" i="4"/>
  <c r="G31" i="4" s="1"/>
  <c r="H31" i="4" s="1"/>
  <c r="G28" i="4"/>
  <c r="M28" i="4" s="1"/>
  <c r="F28" i="4"/>
  <c r="G29" i="4" s="1"/>
  <c r="H29" i="4" s="1"/>
  <c r="G26" i="4"/>
  <c r="F26" i="4"/>
  <c r="G27" i="4" s="1"/>
  <c r="H27" i="4" s="1"/>
  <c r="G24" i="4"/>
  <c r="M24" i="4" s="1"/>
  <c r="F24" i="4"/>
  <c r="G25" i="4" s="1"/>
  <c r="H25" i="4" s="1"/>
  <c r="G22" i="4"/>
  <c r="F22" i="4"/>
  <c r="G23" i="4" s="1"/>
  <c r="H23" i="4" s="1"/>
  <c r="G20" i="4"/>
  <c r="M20" i="4" s="1"/>
  <c r="F20" i="4"/>
  <c r="G21" i="4" s="1"/>
  <c r="H21" i="4" s="1"/>
  <c r="G18" i="4"/>
  <c r="F18" i="4"/>
  <c r="G19" i="4" s="1"/>
  <c r="H19" i="4" s="1"/>
  <c r="G16" i="4"/>
  <c r="M16" i="4" s="1"/>
  <c r="F16" i="4"/>
  <c r="G17" i="4" s="1"/>
  <c r="H17" i="4" s="1"/>
  <c r="G14" i="4"/>
  <c r="F14" i="4"/>
  <c r="G15" i="4" s="1"/>
  <c r="H15" i="4" s="1"/>
  <c r="G12" i="4"/>
  <c r="M12" i="4" s="1"/>
  <c r="F12" i="4"/>
  <c r="G13" i="4" s="1"/>
  <c r="H13" i="4" s="1"/>
  <c r="F10" i="4"/>
  <c r="G11" i="4" s="1"/>
  <c r="H11" i="4" s="1"/>
  <c r="K33" i="4" l="1"/>
  <c r="I30" i="4"/>
  <c r="I34" i="4"/>
  <c r="H37" i="4"/>
  <c r="O36" i="4"/>
  <c r="N37" i="4"/>
  <c r="O34" i="4"/>
  <c r="N35" i="4"/>
  <c r="O32" i="4"/>
  <c r="N33" i="4"/>
  <c r="O30" i="4"/>
  <c r="N31" i="4"/>
  <c r="K29" i="4"/>
  <c r="O28" i="4"/>
  <c r="N29" i="4"/>
  <c r="O26" i="4"/>
  <c r="N27" i="4"/>
  <c r="O24" i="4"/>
  <c r="N25" i="4"/>
  <c r="O22" i="4"/>
  <c r="N23" i="4"/>
  <c r="O20" i="4"/>
  <c r="N21" i="4"/>
  <c r="O18" i="4"/>
  <c r="N19" i="4"/>
  <c r="O16" i="4"/>
  <c r="N17" i="4"/>
  <c r="O14" i="4"/>
  <c r="N15" i="4"/>
  <c r="K13" i="4"/>
  <c r="O12" i="4"/>
  <c r="N13" i="4"/>
  <c r="O10" i="4"/>
  <c r="N11" i="4"/>
  <c r="K11" i="4"/>
  <c r="N9" i="4"/>
  <c r="O8" i="4"/>
  <c r="K31" i="4"/>
  <c r="K27" i="4"/>
  <c r="K19" i="4"/>
  <c r="K17" i="4"/>
  <c r="K15" i="4"/>
  <c r="O15" i="4"/>
  <c r="O31" i="4"/>
  <c r="O23" i="4"/>
  <c r="O25" i="4"/>
  <c r="O19" i="4"/>
  <c r="O21" i="4"/>
  <c r="O35" i="4"/>
  <c r="O11" i="4"/>
  <c r="O17" i="4"/>
  <c r="O33" i="4"/>
  <c r="O13" i="4"/>
  <c r="O27" i="4"/>
  <c r="O29" i="4"/>
  <c r="O37" i="4"/>
  <c r="G9" i="4"/>
  <c r="H9" i="4" s="1"/>
  <c r="O9" i="4" l="1"/>
</calcChain>
</file>

<file path=xl/sharedStrings.xml><?xml version="1.0" encoding="utf-8"?>
<sst xmlns="http://schemas.openxmlformats.org/spreadsheetml/2006/main" count="137" uniqueCount="57">
  <si>
    <t>暗渠排水工事測定結果一覧表</t>
    <rPh sb="0" eb="2">
      <t>アンキョ</t>
    </rPh>
    <rPh sb="2" eb="4">
      <t>ハイスイ</t>
    </rPh>
    <rPh sb="4" eb="5">
      <t>コウ</t>
    </rPh>
    <rPh sb="5" eb="6">
      <t>ジ</t>
    </rPh>
    <rPh sb="6" eb="8">
      <t>ソクテイ</t>
    </rPh>
    <rPh sb="8" eb="10">
      <t>ケッカ</t>
    </rPh>
    <rPh sb="10" eb="12">
      <t>イチラン</t>
    </rPh>
    <rPh sb="12" eb="13">
      <t>ヒョウ</t>
    </rPh>
    <phoneticPr fontId="5"/>
  </si>
  <si>
    <t>工事番号</t>
    <rPh sb="0" eb="2">
      <t>コウジ</t>
    </rPh>
    <rPh sb="2" eb="4">
      <t>バンゴウ</t>
    </rPh>
    <phoneticPr fontId="5"/>
  </si>
  <si>
    <t>工事名</t>
    <rPh sb="0" eb="2">
      <t>コウジ</t>
    </rPh>
    <rPh sb="2" eb="3">
      <t>メイ</t>
    </rPh>
    <phoneticPr fontId="5"/>
  </si>
  <si>
    <t>ほ場番号</t>
    <rPh sb="1" eb="2">
      <t>ジョウ</t>
    </rPh>
    <rPh sb="2" eb="4">
      <t>バンゴウ</t>
    </rPh>
    <phoneticPr fontId="5"/>
  </si>
  <si>
    <t>面積</t>
    <rPh sb="0" eb="2">
      <t>メンセキ</t>
    </rPh>
    <phoneticPr fontId="5"/>
  </si>
  <si>
    <t>受益者名</t>
    <rPh sb="0" eb="3">
      <t>ジュエキシャ</t>
    </rPh>
    <rPh sb="3" eb="4">
      <t>メイ</t>
    </rPh>
    <phoneticPr fontId="5"/>
  </si>
  <si>
    <t>測定者</t>
    <rPh sb="0" eb="2">
      <t>ソクテイ</t>
    </rPh>
    <rPh sb="2" eb="3">
      <t>シャ</t>
    </rPh>
    <phoneticPr fontId="5"/>
  </si>
  <si>
    <t>印</t>
    <rPh sb="0" eb="1">
      <t>イン</t>
    </rPh>
    <phoneticPr fontId="5"/>
  </si>
  <si>
    <t>渠番号</t>
    <rPh sb="0" eb="1">
      <t>ミゾ</t>
    </rPh>
    <rPh sb="1" eb="2">
      <t>バン</t>
    </rPh>
    <rPh sb="2" eb="3">
      <t>ゴウ</t>
    </rPh>
    <phoneticPr fontId="5"/>
  </si>
  <si>
    <t>配　線　延　長</t>
    <rPh sb="0" eb="1">
      <t>クバ</t>
    </rPh>
    <rPh sb="2" eb="3">
      <t>セン</t>
    </rPh>
    <rPh sb="4" eb="5">
      <t>エン</t>
    </rPh>
    <rPh sb="6" eb="7">
      <t>チョウ</t>
    </rPh>
    <phoneticPr fontId="5"/>
  </si>
  <si>
    <t>配　線　間　隔</t>
    <rPh sb="0" eb="1">
      <t>クバ</t>
    </rPh>
    <rPh sb="2" eb="3">
      <t>セン</t>
    </rPh>
    <rPh sb="4" eb="5">
      <t>カン</t>
    </rPh>
    <rPh sb="6" eb="7">
      <t>ヘダ</t>
    </rPh>
    <phoneticPr fontId="5"/>
  </si>
  <si>
    <t>上　　　　　流</t>
    <rPh sb="0" eb="1">
      <t>ウエ</t>
    </rPh>
    <rPh sb="6" eb="7">
      <t>リュウ</t>
    </rPh>
    <phoneticPr fontId="5"/>
  </si>
  <si>
    <t>中流※L≧100m</t>
    <rPh sb="0" eb="2">
      <t>チュウリュウ</t>
    </rPh>
    <phoneticPr fontId="5"/>
  </si>
  <si>
    <t>下　　　　　流</t>
    <rPh sb="0" eb="1">
      <t>シタ</t>
    </rPh>
    <rPh sb="6" eb="7">
      <t>リュウ</t>
    </rPh>
    <phoneticPr fontId="5"/>
  </si>
  <si>
    <t>勾　配</t>
    <rPh sb="0" eb="1">
      <t>コウ</t>
    </rPh>
    <rPh sb="2" eb="3">
      <t>クバ</t>
    </rPh>
    <phoneticPr fontId="5"/>
  </si>
  <si>
    <t>備　　考</t>
    <rPh sb="0" eb="1">
      <t>ソナエ</t>
    </rPh>
    <rPh sb="3" eb="4">
      <t>コウ</t>
    </rPh>
    <phoneticPr fontId="5"/>
  </si>
  <si>
    <t>設計延長</t>
    <rPh sb="0" eb="2">
      <t>セッケイ</t>
    </rPh>
    <rPh sb="2" eb="4">
      <t>エンチョウ</t>
    </rPh>
    <phoneticPr fontId="5"/>
  </si>
  <si>
    <t>規格値　mm</t>
    <rPh sb="0" eb="3">
      <t>キカクチ</t>
    </rPh>
    <phoneticPr fontId="5"/>
  </si>
  <si>
    <t>設計間隔</t>
    <rPh sb="0" eb="2">
      <t>セッケイ</t>
    </rPh>
    <rPh sb="2" eb="4">
      <t>カンカク</t>
    </rPh>
    <phoneticPr fontId="5"/>
  </si>
  <si>
    <t>地盤高</t>
    <rPh sb="0" eb="2">
      <t>ジバン</t>
    </rPh>
    <rPh sb="2" eb="3">
      <t>ダカ</t>
    </rPh>
    <phoneticPr fontId="5"/>
  </si>
  <si>
    <t>設計深</t>
    <rPh sb="0" eb="2">
      <t>セッケイ</t>
    </rPh>
    <rPh sb="2" eb="3">
      <t>シン</t>
    </rPh>
    <phoneticPr fontId="5"/>
  </si>
  <si>
    <t>規格値</t>
    <rPh sb="0" eb="3">
      <t>キカクチ</t>
    </rPh>
    <phoneticPr fontId="5"/>
  </si>
  <si>
    <t>設計勾配</t>
    <rPh sb="0" eb="2">
      <t>セッケイ</t>
    </rPh>
    <rPh sb="2" eb="4">
      <t>コウバイ</t>
    </rPh>
    <phoneticPr fontId="5"/>
  </si>
  <si>
    <t>実測延長</t>
    <rPh sb="0" eb="2">
      <t>ジッソク</t>
    </rPh>
    <rPh sb="2" eb="4">
      <t>エンチョウ</t>
    </rPh>
    <phoneticPr fontId="5"/>
  </si>
  <si>
    <t>-0.2%,-1000</t>
    <phoneticPr fontId="5"/>
  </si>
  <si>
    <t>実測間隔</t>
    <rPh sb="0" eb="2">
      <t>ジッソク</t>
    </rPh>
    <rPh sb="2" eb="4">
      <t>カンカク</t>
    </rPh>
    <phoneticPr fontId="5"/>
  </si>
  <si>
    <t>±750</t>
    <phoneticPr fontId="5"/>
  </si>
  <si>
    <t>掘削高</t>
    <rPh sb="0" eb="2">
      <t>クッサク</t>
    </rPh>
    <rPh sb="2" eb="3">
      <t>ダカ</t>
    </rPh>
    <phoneticPr fontId="5"/>
  </si>
  <si>
    <t>掘削深</t>
    <rPh sb="0" eb="2">
      <t>クッサク</t>
    </rPh>
    <rPh sb="2" eb="3">
      <t>シン</t>
    </rPh>
    <phoneticPr fontId="5"/>
  </si>
  <si>
    <t>±50</t>
    <phoneticPr fontId="5"/>
  </si>
  <si>
    <t>実測勾配</t>
    <rPh sb="0" eb="2">
      <t>ジッソク</t>
    </rPh>
    <rPh sb="2" eb="4">
      <t>コウバイ</t>
    </rPh>
    <phoneticPr fontId="5"/>
  </si>
  <si>
    <t>１）規格値：施工延長　-0.2％（ただし、500m以下　-1000mm）</t>
    <rPh sb="2" eb="5">
      <t>キカクチ</t>
    </rPh>
    <rPh sb="6" eb="8">
      <t>セコウ</t>
    </rPh>
    <rPh sb="8" eb="10">
      <t>エンチョウ</t>
    </rPh>
    <rPh sb="25" eb="27">
      <t>イカ</t>
    </rPh>
    <phoneticPr fontId="5"/>
  </si>
  <si>
    <t>２）掘削深は規格値内かつ逆勾配であってはならない。</t>
    <rPh sb="2" eb="4">
      <t>クッサク</t>
    </rPh>
    <rPh sb="4" eb="5">
      <t>フカ</t>
    </rPh>
    <rPh sb="6" eb="9">
      <t>キカクチ</t>
    </rPh>
    <rPh sb="9" eb="10">
      <t>ナイ</t>
    </rPh>
    <rPh sb="12" eb="13">
      <t>ギャク</t>
    </rPh>
    <rPh sb="13" eb="15">
      <t>コウバイ</t>
    </rPh>
    <phoneticPr fontId="5"/>
  </si>
  <si>
    <t>３）写真撮影箇所以外は、結果一覧を縮小コピーし、出来形図に添付する。</t>
    <rPh sb="2" eb="4">
      <t>シャシン</t>
    </rPh>
    <rPh sb="4" eb="6">
      <t>サツエイ</t>
    </rPh>
    <rPh sb="6" eb="8">
      <t>カショ</t>
    </rPh>
    <rPh sb="8" eb="10">
      <t>イガイ</t>
    </rPh>
    <rPh sb="12" eb="14">
      <t>ケッカ</t>
    </rPh>
    <rPh sb="14" eb="16">
      <t>イチラン</t>
    </rPh>
    <rPh sb="17" eb="19">
      <t>シュクショウ</t>
    </rPh>
    <rPh sb="24" eb="26">
      <t>デキ</t>
    </rPh>
    <rPh sb="26" eb="27">
      <t>ガタ</t>
    </rPh>
    <rPh sb="27" eb="28">
      <t>ズ</t>
    </rPh>
    <rPh sb="29" eb="31">
      <t>テンプ</t>
    </rPh>
    <phoneticPr fontId="5"/>
  </si>
  <si>
    <t>４）地盤高、掘削高は地区内ELで表記の事。掘削高＝地盤高－掘削深とする。</t>
    <rPh sb="2" eb="4">
      <t>ジバン</t>
    </rPh>
    <rPh sb="4" eb="5">
      <t>ダカ</t>
    </rPh>
    <rPh sb="6" eb="8">
      <t>クッサク</t>
    </rPh>
    <rPh sb="8" eb="9">
      <t>ダカ</t>
    </rPh>
    <rPh sb="10" eb="12">
      <t>チク</t>
    </rPh>
    <rPh sb="12" eb="13">
      <t>ナイ</t>
    </rPh>
    <rPh sb="16" eb="18">
      <t>ヒョウキ</t>
    </rPh>
    <rPh sb="19" eb="20">
      <t>コト</t>
    </rPh>
    <rPh sb="21" eb="23">
      <t>クッサク</t>
    </rPh>
    <rPh sb="23" eb="24">
      <t>ダカ</t>
    </rPh>
    <rPh sb="25" eb="27">
      <t>ジバン</t>
    </rPh>
    <rPh sb="27" eb="28">
      <t>ダカ</t>
    </rPh>
    <rPh sb="29" eb="31">
      <t>クッサク</t>
    </rPh>
    <rPh sb="31" eb="32">
      <t>シン</t>
    </rPh>
    <phoneticPr fontId="5"/>
  </si>
  <si>
    <t>S</t>
    <phoneticPr fontId="4"/>
  </si>
  <si>
    <t>K1</t>
    <phoneticPr fontId="4"/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</si>
  <si>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</si>
  <si>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</si>
  <si>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</si>
  <si>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</si>
  <si>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</si>
  <si>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</si>
  <si>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</si>
  <si>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</si>
  <si>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</si>
  <si>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</si>
  <si>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目標勾配</t>
    <rPh sb="0" eb="2">
      <t>モクヒョウ</t>
    </rPh>
    <rPh sb="2" eb="4">
      <t>コウバイ</t>
    </rPh>
    <phoneticPr fontId="4"/>
  </si>
  <si>
    <t>1/</t>
    <phoneticPr fontId="4"/>
  </si>
  <si>
    <t>K12</t>
  </si>
  <si>
    <t>K13</t>
  </si>
  <si>
    <t>K14</t>
  </si>
  <si>
    <t>集水渠上流については、吸渠下流との接合を考慮し、記入すること</t>
    <rPh sb="0" eb="1">
      <t>シュウ</t>
    </rPh>
    <rPh sb="1" eb="3">
      <t>スイキョ</t>
    </rPh>
    <rPh sb="3" eb="5">
      <t>ジョウリュウ</t>
    </rPh>
    <rPh sb="11" eb="12">
      <t>キュウ</t>
    </rPh>
    <rPh sb="12" eb="13">
      <t>キョ</t>
    </rPh>
    <rPh sb="13" eb="15">
      <t>カリュウ</t>
    </rPh>
    <rPh sb="17" eb="19">
      <t>セツゴウ</t>
    </rPh>
    <rPh sb="20" eb="22">
      <t>コウリョ</t>
    </rPh>
    <rPh sb="24" eb="26">
      <t>キニュウ</t>
    </rPh>
    <phoneticPr fontId="4"/>
  </si>
  <si>
    <t>←入力箇所</t>
    <rPh sb="1" eb="3">
      <t>ニュウリョク</t>
    </rPh>
    <rPh sb="3" eb="5">
      <t>カショ</t>
    </rPh>
    <phoneticPr fontId="4"/>
  </si>
  <si>
    <t>←計算式</t>
    <rPh sb="1" eb="4">
      <t>ケイサンシキ</t>
    </rPh>
    <phoneticPr fontId="4"/>
  </si>
  <si>
    <t>←入力箇所(注意！)</t>
    <rPh sb="1" eb="3">
      <t>ニュウリョク</t>
    </rPh>
    <rPh sb="3" eb="5">
      <t>カショ</t>
    </rPh>
    <rPh sb="6" eb="8">
      <t>チュウイ</t>
    </rPh>
    <phoneticPr fontId="4"/>
  </si>
  <si>
    <t>合計</t>
    <rPh sb="0" eb="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</si>
</sst>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¥&quot;#,##0;[Red]&quot;¥&quot;\-#,##0"/>
    <numFmt numFmtId="176" formatCode="0.0_ "/>
    <numFmt numFmtId="177" formatCode="0.00_ "/>
    <numFmt numFmtId="178" formatCode="0_ "/>
    <numFmt numFmtId="179" formatCode="#,##0;\-#,##0;&quot;-&quot;"/>
    <numFmt numFmtId="180" formatCode="&quot;(&quot;0&quot;m)&quot;"/>
    <numFmt numFmtId="181" formatCode="0.0&quot;%&quot;"/>
  </numFmts>
  <fonts count="1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DB69"/>
        <bgColor indexed="64"/>
      </patternFill>
    </fill>
    <fill>
      <patternFill patternType="solid">
        <fgColor rgb="FFFFE2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179" fontId="9" fillId="0" borderId="0" applyFill="0" applyBorder="0" applyAlignment="0"/>
    <xf numFmtId="0" fontId="10" fillId="0" borderId="9" applyNumberFormat="0" applyAlignment="0" applyProtection="0">
      <alignment horizontal="left" vertical="center"/>
    </xf>
    <xf numFmtId="0" fontId="10" fillId="0" borderId="2">
      <alignment horizontal="left" vertical="center"/>
    </xf>
    <xf numFmtId="0" fontId="11" fillId="0" borderId="0"/>
    <xf numFmtId="38" fontId="1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</cellStyleXfs>
  <cellXfs count="67">
    <xf numFmtId="0" fontId="0" fillId="0" borderId="0" xfId="0"/>
    <xf numFmtId="0" fontId="2" fillId="0" borderId="0" xfId="1">
      <alignment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2" fillId="0" borderId="2" xfId="1" applyBorder="1">
      <alignment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/>
    </xf>
    <xf numFmtId="176" fontId="2" fillId="0" borderId="7" xfId="1" applyNumberFormat="1" applyBorder="1" applyAlignment="1">
      <alignment horizontal="center" vertical="center"/>
    </xf>
    <xf numFmtId="177" fontId="2" fillId="0" borderId="7" xfId="1" applyNumberFormat="1" applyBorder="1" applyAlignment="1">
      <alignment horizontal="center" vertical="center"/>
    </xf>
    <xf numFmtId="176" fontId="2" fillId="0" borderId="0" xfId="1" applyNumberFormat="1">
      <alignment vertical="center"/>
    </xf>
    <xf numFmtId="178" fontId="7" fillId="0" borderId="8" xfId="1" applyNumberFormat="1" applyFont="1" applyBorder="1" applyAlignment="1" applyProtection="1">
      <alignment horizontal="center" vertical="center"/>
    </xf>
    <xf numFmtId="176" fontId="8" fillId="0" borderId="8" xfId="2" applyNumberFormat="1" applyFont="1" applyBorder="1" applyAlignment="1">
      <alignment horizontal="center" vertical="center"/>
    </xf>
    <xf numFmtId="177" fontId="2" fillId="0" borderId="8" xfId="1" applyNumberFormat="1" applyBorder="1" applyAlignment="1">
      <alignment horizontal="center" vertical="center"/>
    </xf>
    <xf numFmtId="0" fontId="6" fillId="0" borderId="0" xfId="1" applyFo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ill="1" applyBorder="1">
      <alignment vertical="center"/>
    </xf>
    <xf numFmtId="177" fontId="2" fillId="2" borderId="7" xfId="1" applyNumberFormat="1" applyFill="1" applyBorder="1" applyAlignment="1">
      <alignment horizontal="center" vertical="center"/>
    </xf>
    <xf numFmtId="177" fontId="8" fillId="2" borderId="8" xfId="1" applyNumberFormat="1" applyFont="1" applyFill="1" applyBorder="1" applyAlignment="1">
      <alignment horizontal="center" vertical="center"/>
    </xf>
    <xf numFmtId="177" fontId="7" fillId="2" borderId="7" xfId="1" applyNumberFormat="1" applyFont="1" applyFill="1" applyBorder="1" applyAlignment="1">
      <alignment horizontal="center" vertical="center"/>
    </xf>
    <xf numFmtId="0" fontId="2" fillId="2" borderId="0" xfId="1" applyFill="1">
      <alignment vertical="center"/>
    </xf>
    <xf numFmtId="177" fontId="2" fillId="4" borderId="7" xfId="1" applyNumberFormat="1" applyFill="1" applyBorder="1" applyAlignment="1">
      <alignment horizontal="center" vertical="center"/>
    </xf>
    <xf numFmtId="177" fontId="7" fillId="2" borderId="8" xfId="1" applyNumberFormat="1" applyFont="1" applyFill="1" applyBorder="1" applyAlignment="1" applyProtection="1">
      <alignment horizontal="center" vertical="center"/>
    </xf>
    <xf numFmtId="177" fontId="8" fillId="5" borderId="8" xfId="1" applyNumberFormat="1" applyFont="1" applyFill="1" applyBorder="1" applyAlignment="1">
      <alignment horizontal="center" vertical="center"/>
    </xf>
    <xf numFmtId="177" fontId="8" fillId="6" borderId="8" xfId="1" applyNumberFormat="1" applyFont="1" applyFill="1" applyBorder="1" applyAlignment="1">
      <alignment horizontal="center" vertical="center"/>
    </xf>
    <xf numFmtId="177" fontId="2" fillId="5" borderId="7" xfId="1" applyNumberFormat="1" applyFill="1" applyBorder="1" applyAlignment="1">
      <alignment horizontal="center" vertical="center"/>
    </xf>
    <xf numFmtId="177" fontId="7" fillId="5" borderId="7" xfId="1" applyNumberFormat="1" applyFont="1" applyFill="1" applyBorder="1" applyAlignment="1">
      <alignment horizontal="center" vertical="center"/>
    </xf>
    <xf numFmtId="178" fontId="2" fillId="5" borderId="7" xfId="1" applyNumberFormat="1" applyFill="1" applyBorder="1" applyAlignment="1">
      <alignment horizontal="center" vertical="center"/>
    </xf>
    <xf numFmtId="178" fontId="7" fillId="5" borderId="8" xfId="1" applyNumberFormat="1" applyFont="1" applyFill="1" applyBorder="1" applyAlignment="1" applyProtection="1">
      <alignment horizontal="center" vertical="center"/>
    </xf>
    <xf numFmtId="0" fontId="2" fillId="3" borderId="0" xfId="1" applyFill="1">
      <alignment vertical="center"/>
    </xf>
    <xf numFmtId="176" fontId="2" fillId="4" borderId="0" xfId="1" applyNumberFormat="1" applyFill="1">
      <alignment vertical="center"/>
    </xf>
    <xf numFmtId="177" fontId="8" fillId="2" borderId="8" xfId="2" applyNumberFormat="1" applyFont="1" applyFill="1" applyBorder="1" applyAlignment="1">
      <alignment horizontal="center" vertical="center"/>
    </xf>
    <xf numFmtId="177" fontId="0" fillId="6" borderId="7" xfId="1" applyNumberFormat="1" applyFont="1" applyFill="1" applyBorder="1" applyAlignment="1">
      <alignment horizontal="center" vertical="center"/>
    </xf>
    <xf numFmtId="178" fontId="7" fillId="6" borderId="8" xfId="1" applyNumberFormat="1" applyFont="1" applyFill="1" applyBorder="1" applyAlignment="1" applyProtection="1">
      <alignment horizontal="center" vertical="center"/>
    </xf>
    <xf numFmtId="177" fontId="7" fillId="6" borderId="7" xfId="1" applyNumberFormat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181" fontId="2" fillId="5" borderId="7" xfId="1" applyNumberFormat="1" applyFill="1" applyBorder="1" applyAlignment="1">
      <alignment horizontal="center" vertical="center"/>
    </xf>
    <xf numFmtId="177" fontId="2" fillId="0" borderId="7" xfId="1" applyNumberFormat="1" applyFill="1" applyBorder="1" applyAlignment="1">
      <alignment horizontal="center" vertical="center"/>
    </xf>
    <xf numFmtId="176" fontId="2" fillId="0" borderId="7" xfId="1" applyNumberFormat="1" applyFill="1" applyBorder="1" applyAlignment="1">
      <alignment horizontal="center" vertical="center"/>
    </xf>
    <xf numFmtId="177" fontId="7" fillId="0" borderId="7" xfId="1" applyNumberFormat="1" applyFont="1" applyFill="1" applyBorder="1" applyAlignment="1">
      <alignment horizontal="center" vertical="center"/>
    </xf>
    <xf numFmtId="177" fontId="0" fillId="0" borderId="7" xfId="1" applyNumberFormat="1" applyFont="1" applyFill="1" applyBorder="1" applyAlignment="1">
      <alignment horizontal="center" vertical="center"/>
    </xf>
    <xf numFmtId="180" fontId="2" fillId="0" borderId="7" xfId="1" applyNumberFormat="1" applyFill="1" applyBorder="1" applyAlignment="1">
      <alignment horizontal="center" vertical="center"/>
    </xf>
    <xf numFmtId="178" fontId="2" fillId="0" borderId="7" xfId="1" applyNumberFormat="1" applyFill="1" applyBorder="1" applyAlignment="1">
      <alignment horizontal="center" vertical="center"/>
    </xf>
    <xf numFmtId="177" fontId="8" fillId="0" borderId="8" xfId="2" applyNumberFormat="1" applyFont="1" applyFill="1" applyBorder="1" applyAlignment="1">
      <alignment horizontal="center" vertical="center"/>
    </xf>
    <xf numFmtId="178" fontId="7" fillId="0" borderId="8" xfId="1" applyNumberFormat="1" applyFont="1" applyFill="1" applyBorder="1" applyAlignment="1" applyProtection="1">
      <alignment horizontal="center" vertical="center"/>
    </xf>
    <xf numFmtId="177" fontId="7" fillId="0" borderId="8" xfId="1" applyNumberFormat="1" applyFont="1" applyFill="1" applyBorder="1" applyAlignment="1" applyProtection="1">
      <alignment horizontal="center" vertical="center"/>
    </xf>
    <xf numFmtId="177" fontId="8" fillId="0" borderId="8" xfId="1" applyNumberFormat="1" applyFont="1" applyFill="1" applyBorder="1" applyAlignment="1">
      <alignment horizontal="center" vertical="center"/>
    </xf>
    <xf numFmtId="181" fontId="2" fillId="0" borderId="7" xfId="1" applyNumberFormat="1" applyFill="1" applyBorder="1" applyAlignment="1">
      <alignment horizontal="center" vertical="center"/>
    </xf>
    <xf numFmtId="0" fontId="2" fillId="0" borderId="0" xfId="1" applyFill="1">
      <alignment vertical="center"/>
    </xf>
    <xf numFmtId="177" fontId="2" fillId="0" borderId="8" xfId="1" applyNumberFormat="1" applyFill="1" applyBorder="1" applyAlignment="1">
      <alignment horizontal="center" vertical="center"/>
    </xf>
    <xf numFmtId="177" fontId="2" fillId="0" borderId="3" xfId="1" applyNumberFormat="1" applyFill="1" applyBorder="1" applyAlignment="1">
      <alignment horizontal="center" vertical="center"/>
    </xf>
    <xf numFmtId="176" fontId="2" fillId="2" borderId="3" xfId="1" applyNumberFormat="1" applyFill="1" applyBorder="1" applyAlignment="1">
      <alignment horizontal="center" vertical="center"/>
    </xf>
    <xf numFmtId="176" fontId="2" fillId="2" borderId="6" xfId="1" applyNumberForma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2" borderId="2" xfId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>
      <alignment vertical="center"/>
    </xf>
    <xf numFmtId="0" fontId="6" fillId="0" borderId="6" xfId="1" applyFont="1" applyBorder="1">
      <alignment vertical="center"/>
    </xf>
    <xf numFmtId="0" fontId="6" fillId="0" borderId="4" xfId="1" applyFont="1" applyBorder="1" applyAlignment="1">
      <alignment horizontal="center" vertical="center"/>
    </xf>
    <xf numFmtId="176" fontId="2" fillId="2" borderId="7" xfId="1" applyNumberFormat="1" applyFill="1" applyBorder="1" applyAlignment="1">
      <alignment horizontal="center" vertical="center"/>
    </xf>
    <xf numFmtId="176" fontId="2" fillId="2" borderId="8" xfId="1" applyNumberFormat="1" applyFill="1" applyBorder="1" applyAlignment="1">
      <alignment horizontal="center" vertical="center"/>
    </xf>
    <xf numFmtId="176" fontId="2" fillId="0" borderId="3" xfId="1" applyNumberFormat="1" applyFill="1" applyBorder="1" applyAlignment="1">
      <alignment horizontal="center" vertical="center"/>
    </xf>
    <xf numFmtId="176" fontId="2" fillId="0" borderId="6" xfId="1" applyNumberFormat="1" applyFill="1" applyBorder="1" applyAlignment="1">
      <alignment horizontal="center" vertical="center"/>
    </xf>
  </cellXfs>
  <cellStyles count="35">
    <cellStyle name="Calc Currency (0)" xfId="3"/>
    <cellStyle name="Header1" xfId="4"/>
    <cellStyle name="Header2" xfId="5"/>
    <cellStyle name="Normal_#18-Internet" xfId="6"/>
    <cellStyle name="桁区切り 2" xfId="2"/>
    <cellStyle name="桁区切り 3" xfId="7"/>
    <cellStyle name="桁区切り 4" xfId="8"/>
    <cellStyle name="通貨 2" xfId="9"/>
    <cellStyle name="標準" xfId="0" builtinId="0"/>
    <cellStyle name="標準 10" xfId="10"/>
    <cellStyle name="標準 11" xfId="11"/>
    <cellStyle name="標準 12" xfId="12"/>
    <cellStyle name="標準 13" xfId="13"/>
    <cellStyle name="標準 14" xfId="14"/>
    <cellStyle name="標準 15" xfId="15"/>
    <cellStyle name="標準 16" xfId="16"/>
    <cellStyle name="標準 17" xfId="17"/>
    <cellStyle name="標準 18" xfId="18"/>
    <cellStyle name="標準 19" xfId="19"/>
    <cellStyle name="標準 2" xfId="20"/>
    <cellStyle name="標準 2 2" xfId="21"/>
    <cellStyle name="標準 2 3" xfId="22"/>
    <cellStyle name="標準 20" xfId="23"/>
    <cellStyle name="標準 21" xfId="24"/>
    <cellStyle name="標準 22" xfId="25"/>
    <cellStyle name="標準 23" xfId="26"/>
    <cellStyle name="標準 3" xfId="27"/>
    <cellStyle name="標準 4" xfId="28"/>
    <cellStyle name="標準 5" xfId="29"/>
    <cellStyle name="標準 6" xfId="30"/>
    <cellStyle name="標準 7" xfId="31"/>
    <cellStyle name="標準 8" xfId="32"/>
    <cellStyle name="標準 9" xfId="33"/>
    <cellStyle name="標準_04-03_9999-99-99_youshiki-annkyohaisuisokutei" xfId="1"/>
    <cellStyle name="未定義" xfId="34"/>
  </cellStyles>
  <dxfs count="0"/>
  <tableStyles count="0" defaultTableStyle="TableStyleMedium2" defaultPivotStyle="PivotStyleMedium9"/>
  <colors>
    <mruColors>
      <color rgb="FFFFDB69"/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showZeros="0" tabSelected="1" view="pageBreakPreview" zoomScaleNormal="100" zoomScaleSheetLayoutView="100" workbookViewId="0">
      <selection activeCell="J18" sqref="J18"/>
    </sheetView>
  </sheetViews>
  <sheetFormatPr defaultRowHeight="13.5"/>
  <cols>
    <col min="1" max="1" width="8" style="1" bestFit="1" customWidth="1"/>
    <col min="2" max="2" width="9" style="1"/>
    <col min="3" max="3" width="10.125" style="1" bestFit="1" customWidth="1"/>
    <col min="4" max="4" width="9" style="1"/>
    <col min="5" max="5" width="10" style="1" bestFit="1" customWidth="1"/>
    <col min="6" max="14" width="9" style="1"/>
    <col min="15" max="15" width="10.125" style="1" bestFit="1" customWidth="1"/>
    <col min="16" max="17" width="9" style="1"/>
    <col min="18" max="18" width="3.5" style="1" bestFit="1" customWidth="1"/>
    <col min="19" max="19" width="4.5" style="1" bestFit="1" customWidth="1"/>
    <col min="20" max="16384" width="9" style="1"/>
  </cols>
  <sheetData>
    <row r="1" spans="1:19" ht="24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9">
      <c r="A2" s="2" t="s">
        <v>1</v>
      </c>
      <c r="B2" s="17"/>
      <c r="D2" s="2" t="s">
        <v>2</v>
      </c>
      <c r="E2" s="57"/>
      <c r="F2" s="57"/>
      <c r="G2" s="57"/>
      <c r="H2" s="57"/>
      <c r="I2" s="57"/>
      <c r="Q2" s="1" t="s">
        <v>47</v>
      </c>
      <c r="R2" s="1" t="s">
        <v>48</v>
      </c>
      <c r="S2" s="22">
        <v>500</v>
      </c>
    </row>
    <row r="3" spans="1:19">
      <c r="A3" s="3" t="s">
        <v>3</v>
      </c>
      <c r="B3" s="18"/>
      <c r="D3" s="3" t="s">
        <v>4</v>
      </c>
      <c r="E3" s="18"/>
      <c r="G3" s="4" t="s">
        <v>5</v>
      </c>
      <c r="H3" s="58"/>
      <c r="I3" s="58"/>
      <c r="M3" s="5" t="s">
        <v>6</v>
      </c>
      <c r="N3" s="57"/>
      <c r="O3" s="57"/>
      <c r="P3" s="6" t="s">
        <v>7</v>
      </c>
    </row>
    <row r="5" spans="1:19">
      <c r="A5" s="59" t="s">
        <v>8</v>
      </c>
      <c r="B5" s="62" t="s">
        <v>9</v>
      </c>
      <c r="C5" s="62"/>
      <c r="D5" s="62" t="s">
        <v>10</v>
      </c>
      <c r="E5" s="62"/>
      <c r="F5" s="62" t="s">
        <v>11</v>
      </c>
      <c r="G5" s="62"/>
      <c r="H5" s="62"/>
      <c r="I5" s="62" t="s">
        <v>12</v>
      </c>
      <c r="J5" s="62"/>
      <c r="K5" s="62"/>
      <c r="L5" s="62" t="s">
        <v>13</v>
      </c>
      <c r="M5" s="62"/>
      <c r="N5" s="62"/>
      <c r="O5" s="7" t="s">
        <v>14</v>
      </c>
      <c r="P5" s="62" t="s">
        <v>15</v>
      </c>
    </row>
    <row r="6" spans="1:19">
      <c r="A6" s="60"/>
      <c r="B6" s="7" t="s">
        <v>16</v>
      </c>
      <c r="C6" s="7" t="s">
        <v>17</v>
      </c>
      <c r="D6" s="7" t="s">
        <v>18</v>
      </c>
      <c r="E6" s="7" t="s">
        <v>17</v>
      </c>
      <c r="F6" s="7" t="s">
        <v>19</v>
      </c>
      <c r="G6" s="7" t="s">
        <v>20</v>
      </c>
      <c r="H6" s="7" t="s">
        <v>21</v>
      </c>
      <c r="I6" s="7" t="s">
        <v>19</v>
      </c>
      <c r="J6" s="7" t="s">
        <v>20</v>
      </c>
      <c r="K6" s="7" t="s">
        <v>21</v>
      </c>
      <c r="L6" s="7" t="s">
        <v>19</v>
      </c>
      <c r="M6" s="7" t="s">
        <v>20</v>
      </c>
      <c r="N6" s="7" t="s">
        <v>21</v>
      </c>
      <c r="O6" s="7" t="s">
        <v>22</v>
      </c>
      <c r="P6" s="62"/>
      <c r="Q6" s="22"/>
      <c r="R6" s="1" t="s">
        <v>53</v>
      </c>
    </row>
    <row r="7" spans="1:19">
      <c r="A7" s="61"/>
      <c r="B7" s="8" t="s">
        <v>23</v>
      </c>
      <c r="C7" s="9" t="s">
        <v>24</v>
      </c>
      <c r="D7" s="8" t="s">
        <v>25</v>
      </c>
      <c r="E7" s="8" t="s">
        <v>26</v>
      </c>
      <c r="F7" s="8" t="s">
        <v>27</v>
      </c>
      <c r="G7" s="8" t="s">
        <v>28</v>
      </c>
      <c r="H7" s="8" t="s">
        <v>29</v>
      </c>
      <c r="I7" s="8" t="s">
        <v>27</v>
      </c>
      <c r="J7" s="8" t="s">
        <v>28</v>
      </c>
      <c r="K7" s="8" t="s">
        <v>29</v>
      </c>
      <c r="L7" s="8" t="s">
        <v>27</v>
      </c>
      <c r="M7" s="8" t="s">
        <v>28</v>
      </c>
      <c r="N7" s="8" t="s">
        <v>29</v>
      </c>
      <c r="O7" s="8" t="s">
        <v>30</v>
      </c>
      <c r="P7" s="59"/>
      <c r="Q7" s="31"/>
      <c r="R7" s="1" t="s">
        <v>54</v>
      </c>
    </row>
    <row r="8" spans="1:19" s="12" customFormat="1">
      <c r="A8" s="63" t="s">
        <v>35</v>
      </c>
      <c r="B8" s="19">
        <v>133.30000000000001</v>
      </c>
      <c r="C8" s="39">
        <f>IF(A8=0,0,(B9/B8)-1)*100</f>
        <v>0</v>
      </c>
      <c r="D8" s="10"/>
      <c r="E8" s="10"/>
      <c r="F8" s="21">
        <v>7.63</v>
      </c>
      <c r="G8" s="23">
        <v>0.73</v>
      </c>
      <c r="H8" s="11"/>
      <c r="I8" s="36">
        <f>IF(B8&gt;99.99,F8,0)</f>
        <v>7.63</v>
      </c>
      <c r="J8" s="34">
        <f>IF(B8&gt;99.99,ROUNDUP(B8/2*1/$S$2,2)+G8,0)</f>
        <v>0.87</v>
      </c>
      <c r="K8" s="44"/>
      <c r="L8" s="28">
        <f>IF(A8=0,0,$F$8)</f>
        <v>7.63</v>
      </c>
      <c r="M8" s="27">
        <f>IF(A8=0,0,ROUNDUP(B8*1/$S$2,2)+G8)</f>
        <v>1</v>
      </c>
      <c r="N8" s="11"/>
      <c r="O8" s="29">
        <f>IF(A8=0,0,ROUND(B8/(M8-G8),0))</f>
        <v>494</v>
      </c>
      <c r="P8" s="11"/>
      <c r="Q8" s="32"/>
      <c r="R8" s="1" t="s">
        <v>55</v>
      </c>
    </row>
    <row r="9" spans="1:19" s="12" customFormat="1">
      <c r="A9" s="64"/>
      <c r="B9" s="20">
        <v>133.30000000000001</v>
      </c>
      <c r="C9" s="30">
        <f>(B9-B8)*100</f>
        <v>0</v>
      </c>
      <c r="D9" s="14"/>
      <c r="E9" s="13"/>
      <c r="F9" s="24">
        <v>6.9</v>
      </c>
      <c r="G9" s="26">
        <f>ROUND(F8-F9,2)</f>
        <v>0.73</v>
      </c>
      <c r="H9" s="30">
        <f>(G9-G8)*1000</f>
        <v>0</v>
      </c>
      <c r="I9" s="24">
        <v>6.76</v>
      </c>
      <c r="J9" s="26">
        <f>IF(B9&gt;99.99,ROUND(I8-I9,2),0)</f>
        <v>0.87</v>
      </c>
      <c r="K9" s="35">
        <f>(J9-J8)*1000</f>
        <v>0</v>
      </c>
      <c r="L9" s="24">
        <v>6.63</v>
      </c>
      <c r="M9" s="25">
        <f>IF(A8=0,0,ROUND(L8-L9,2))</f>
        <v>1</v>
      </c>
      <c r="N9" s="30">
        <f>(M9-M8)*1000</f>
        <v>0</v>
      </c>
      <c r="O9" s="30">
        <f>IF(A8=0,0,ROUND(B9/(M9-G9),0))</f>
        <v>494</v>
      </c>
      <c r="P9" s="15"/>
      <c r="R9" s="1" t="s">
        <v>52</v>
      </c>
    </row>
    <row r="10" spans="1:19" s="12" customFormat="1">
      <c r="A10" s="54" t="s">
        <v>36</v>
      </c>
      <c r="B10" s="19">
        <v>11.4</v>
      </c>
      <c r="C10" s="39">
        <f>IF(A10=0,0,(B11/B10)-1)*100</f>
        <v>-100</v>
      </c>
      <c r="D10" s="10"/>
      <c r="E10" s="10"/>
      <c r="F10" s="28">
        <f>IF(A10=0,0,$F$8)</f>
        <v>7.63</v>
      </c>
      <c r="G10" s="19">
        <v>0.7</v>
      </c>
      <c r="H10" s="11"/>
      <c r="I10" s="36">
        <f>IF(B10&gt;99.99,F10,0)</f>
        <v>0</v>
      </c>
      <c r="J10" s="34">
        <f>IF(B10&gt;99.99,ROUNDUP(B10/2/$S$2,2)+G10,0)</f>
        <v>0</v>
      </c>
      <c r="K10" s="44"/>
      <c r="L10" s="28">
        <f>IF(A10=0,0,$F$8)</f>
        <v>7.63</v>
      </c>
      <c r="M10" s="27">
        <f>IF(A10=0,0,ROUNDUP(B10*1/$S$2,2)+G10)</f>
        <v>0.73</v>
      </c>
      <c r="N10" s="11"/>
      <c r="O10" s="29">
        <f>IF(A10=0,0,ROUND(B10/(M10-G10),0))</f>
        <v>380</v>
      </c>
      <c r="P10" s="11"/>
    </row>
    <row r="11" spans="1:19" s="12" customFormat="1">
      <c r="A11" s="55"/>
      <c r="B11" s="20"/>
      <c r="C11" s="30">
        <f>(B11-B10)*100</f>
        <v>-1140</v>
      </c>
      <c r="D11" s="14"/>
      <c r="E11" s="13"/>
      <c r="F11" s="24">
        <v>6.93</v>
      </c>
      <c r="G11" s="25">
        <f>ROUND(F10-F11,2)</f>
        <v>0.7</v>
      </c>
      <c r="H11" s="30">
        <f>(G11-G10)*1000</f>
        <v>0</v>
      </c>
      <c r="I11" s="24"/>
      <c r="J11" s="26">
        <f>IF(B11&gt;99.99,ROUND(I10-I11,2),0)</f>
        <v>0</v>
      </c>
      <c r="K11" s="35">
        <f>(J11-J10)*100</f>
        <v>0</v>
      </c>
      <c r="L11" s="24">
        <v>6.9</v>
      </c>
      <c r="M11" s="25">
        <f>IF(A10=0,0,ROUND(L10-L11,2))</f>
        <v>0.73</v>
      </c>
      <c r="N11" s="30">
        <f>(M11-M10)*1000</f>
        <v>0</v>
      </c>
      <c r="O11" s="30">
        <f>IF(A10=0,0,ROUND(B11/(M11-G11),0))</f>
        <v>0</v>
      </c>
      <c r="P11" s="15"/>
    </row>
    <row r="12" spans="1:19" s="12" customFormat="1">
      <c r="A12" s="54" t="s">
        <v>37</v>
      </c>
      <c r="B12" s="19">
        <v>12.7</v>
      </c>
      <c r="C12" s="39">
        <f>IF(A12=0,0,(B13/B12)-1)*100</f>
        <v>-100</v>
      </c>
      <c r="D12" s="19">
        <v>9.9</v>
      </c>
      <c r="E12" s="10"/>
      <c r="F12" s="28">
        <f>IF(A12=0,0,$F$8)</f>
        <v>7.63</v>
      </c>
      <c r="G12" s="27">
        <f>IF(A12=0,0,$G$10)</f>
        <v>0.7</v>
      </c>
      <c r="H12" s="11"/>
      <c r="I12" s="36">
        <f>IF(B12&gt;99.99,F12,0)</f>
        <v>0</v>
      </c>
      <c r="J12" s="34">
        <f>IF(B12&gt;99.99,ROUNDUP(B12/2/$S$2,2)+G12,0)</f>
        <v>0</v>
      </c>
      <c r="K12" s="44"/>
      <c r="L12" s="28">
        <f>IF(A12=0,0,$F$8)</f>
        <v>7.63</v>
      </c>
      <c r="M12" s="27">
        <f>IF(A12=0,0,ROUNDUP(B12*1/$S$2,2)+G12)</f>
        <v>0.73</v>
      </c>
      <c r="N12" s="11"/>
      <c r="O12" s="29">
        <f>IF(A12=0,0,ROUND(B12/(M12-G12),0))</f>
        <v>423</v>
      </c>
      <c r="P12" s="11"/>
    </row>
    <row r="13" spans="1:19" s="12" customFormat="1">
      <c r="A13" s="55"/>
      <c r="B13" s="20"/>
      <c r="C13" s="30">
        <f>(B13-B12)*100</f>
        <v>-1270</v>
      </c>
      <c r="D13" s="33"/>
      <c r="E13" s="35">
        <f>(D13-D12)*100</f>
        <v>-990</v>
      </c>
      <c r="F13" s="24">
        <v>6.93</v>
      </c>
      <c r="G13" s="25">
        <f>ROUND(F12-F13,2)</f>
        <v>0.7</v>
      </c>
      <c r="H13" s="30">
        <f>(G13-G12)*1000</f>
        <v>0</v>
      </c>
      <c r="I13" s="24"/>
      <c r="J13" s="26">
        <f>IF(B13&gt;99.99,ROUND(I12-I13,2),0)</f>
        <v>0</v>
      </c>
      <c r="K13" s="35">
        <f>(J13-J12)*100</f>
        <v>0</v>
      </c>
      <c r="L13" s="24">
        <v>6.9</v>
      </c>
      <c r="M13" s="25">
        <f>IF(A12=0,0,ROUND(L12-L13,2))</f>
        <v>0.73</v>
      </c>
      <c r="N13" s="30">
        <f>(M13-M12)*1000</f>
        <v>0</v>
      </c>
      <c r="O13" s="30">
        <f>IF(A12=0,0,ROUND(B13/(M13-G13),0))</f>
        <v>0</v>
      </c>
      <c r="P13" s="15"/>
    </row>
    <row r="14" spans="1:19" s="12" customFormat="1">
      <c r="A14" s="54" t="s">
        <v>38</v>
      </c>
      <c r="B14" s="19">
        <v>24.1</v>
      </c>
      <c r="C14" s="39">
        <f>IF(A14=0,0,(B15/B14)-1)*100</f>
        <v>-100</v>
      </c>
      <c r="D14" s="19">
        <v>10</v>
      </c>
      <c r="E14" s="10"/>
      <c r="F14" s="28">
        <f>IF(A14=0,0,$F$8)</f>
        <v>7.63</v>
      </c>
      <c r="G14" s="27">
        <f>IF(A14=0,0,$G$10)</f>
        <v>0.7</v>
      </c>
      <c r="H14" s="11"/>
      <c r="I14" s="36">
        <f>IF(B14&gt;99.99,F14,0)</f>
        <v>0</v>
      </c>
      <c r="J14" s="34">
        <f>IF(B14&gt;99.99,ROUNDUP(B14/2/$S$2,2)+G14,0)</f>
        <v>0</v>
      </c>
      <c r="K14" s="44"/>
      <c r="L14" s="28">
        <f>IF(A14=0,0,$F$8)</f>
        <v>7.63</v>
      </c>
      <c r="M14" s="27">
        <f>IF(A14=0,0,ROUNDUP(B14*1/$S$2,2)+G14)</f>
        <v>0.75</v>
      </c>
      <c r="N14" s="11"/>
      <c r="O14" s="29">
        <f>IF(A14=0,0,ROUND(B14/(M14-G14),0))</f>
        <v>482</v>
      </c>
      <c r="P14" s="11"/>
    </row>
    <row r="15" spans="1:19" s="12" customFormat="1">
      <c r="A15" s="55"/>
      <c r="B15" s="20"/>
      <c r="C15" s="30">
        <f>(B15-B14)*100</f>
        <v>-2410</v>
      </c>
      <c r="D15" s="33"/>
      <c r="E15" s="35">
        <f>(D15-D14)*100</f>
        <v>-1000</v>
      </c>
      <c r="F15" s="24">
        <v>6.93</v>
      </c>
      <c r="G15" s="25">
        <f>ROUND(F14-F15,2)</f>
        <v>0.7</v>
      </c>
      <c r="H15" s="30">
        <f>(G15-G14)*1000</f>
        <v>0</v>
      </c>
      <c r="I15" s="24"/>
      <c r="J15" s="26">
        <f>IF(B15&gt;99.99,ROUND(I14-I15,2),0)</f>
        <v>0</v>
      </c>
      <c r="K15" s="35">
        <f>(J15-J14)*100</f>
        <v>0</v>
      </c>
      <c r="L15" s="24">
        <v>6.88</v>
      </c>
      <c r="M15" s="25">
        <f>IF(A14=0,0,ROUND(L14-L15,2))</f>
        <v>0.75</v>
      </c>
      <c r="N15" s="30">
        <f>(M15-M14)*1000</f>
        <v>0</v>
      </c>
      <c r="O15" s="30">
        <f>IF(A14=0,0,ROUND(B15/(M15-G15),0))</f>
        <v>0</v>
      </c>
      <c r="P15" s="15"/>
    </row>
    <row r="16" spans="1:19" s="12" customFormat="1">
      <c r="A16" s="54" t="s">
        <v>39</v>
      </c>
      <c r="B16" s="19">
        <v>35.4</v>
      </c>
      <c r="C16" s="39">
        <f>IF(A16=0,0,(B17/B16)-1)*100</f>
        <v>-100</v>
      </c>
      <c r="D16" s="19">
        <v>10</v>
      </c>
      <c r="E16" s="10"/>
      <c r="F16" s="28">
        <f>IF(A16=0,0,$F$8)</f>
        <v>7.63</v>
      </c>
      <c r="G16" s="27">
        <f>IF(A16=0,0,$G$10)</f>
        <v>0.7</v>
      </c>
      <c r="H16" s="11"/>
      <c r="I16" s="36">
        <f>IF(B16&gt;99.99,F16,0)</f>
        <v>0</v>
      </c>
      <c r="J16" s="34">
        <f>IF(B16&gt;99.99,ROUNDUP(B16/2/$S$2,2)+G16,0)</f>
        <v>0</v>
      </c>
      <c r="K16" s="44"/>
      <c r="L16" s="28">
        <f>IF(A16=0,0,$F$8)</f>
        <v>7.63</v>
      </c>
      <c r="M16" s="27">
        <f>IF(A16=0,0,ROUNDUP(B16*1/$S$2,2)+G16)</f>
        <v>0.77999999999999992</v>
      </c>
      <c r="N16" s="11"/>
      <c r="O16" s="29">
        <f>IF(A16=0,0,ROUND(B16/(M16-G16),0))</f>
        <v>443</v>
      </c>
      <c r="P16" s="11"/>
    </row>
    <row r="17" spans="1:16" s="12" customFormat="1">
      <c r="A17" s="55"/>
      <c r="B17" s="20"/>
      <c r="C17" s="30">
        <f>(B17-B16)*100</f>
        <v>-3540</v>
      </c>
      <c r="D17" s="33"/>
      <c r="E17" s="35">
        <f>(D17-D16)*100</f>
        <v>-1000</v>
      </c>
      <c r="F17" s="24">
        <v>6.93</v>
      </c>
      <c r="G17" s="25">
        <f>ROUND(F16-F17,2)</f>
        <v>0.7</v>
      </c>
      <c r="H17" s="30">
        <f>(G17-G16)*1000</f>
        <v>0</v>
      </c>
      <c r="I17" s="24"/>
      <c r="J17" s="26">
        <f>IF(B17&gt;99.99,ROUND(I16-I17,2),0)</f>
        <v>0</v>
      </c>
      <c r="K17" s="35">
        <f>(J17-J16)*100</f>
        <v>0</v>
      </c>
      <c r="L17" s="24">
        <v>6.85</v>
      </c>
      <c r="M17" s="25">
        <f>IF(A16=0,0,ROUND(L16-L17,2))</f>
        <v>0.78</v>
      </c>
      <c r="N17" s="30">
        <f>(M17-M16)*1000</f>
        <v>1.1102230246251565E-13</v>
      </c>
      <c r="O17" s="30">
        <f>IF(A16=0,0,ROUND(B17/(M17-G17),0))</f>
        <v>0</v>
      </c>
      <c r="P17" s="15"/>
    </row>
    <row r="18" spans="1:16" s="12" customFormat="1">
      <c r="A18" s="54" t="s">
        <v>40</v>
      </c>
      <c r="B18" s="19">
        <v>46.8</v>
      </c>
      <c r="C18" s="39">
        <f>IF(A18=0,0,(B19/B18)-1)*100</f>
        <v>-100</v>
      </c>
      <c r="D18" s="19">
        <v>10</v>
      </c>
      <c r="E18" s="10"/>
      <c r="F18" s="28">
        <f>IF(A18=0,0,$F$8)</f>
        <v>7.63</v>
      </c>
      <c r="G18" s="27">
        <f>IF(A18=0,0,$G$10)</f>
        <v>0.7</v>
      </c>
      <c r="H18" s="11"/>
      <c r="I18" s="36">
        <f>IF(B18&gt;99.99,F18,0)</f>
        <v>0</v>
      </c>
      <c r="J18" s="34">
        <f>IF(B18&gt;99.99,ROUNDUP(B18/2/$S$2,2)+G18,0)</f>
        <v>0</v>
      </c>
      <c r="K18" s="44"/>
      <c r="L18" s="28">
        <f>IF(A18=0,0,$F$8)</f>
        <v>7.63</v>
      </c>
      <c r="M18" s="27">
        <f>IF(A18=0,0,ROUNDUP(B18*1/$S$2,2)+G18)</f>
        <v>0.79999999999999993</v>
      </c>
      <c r="N18" s="11"/>
      <c r="O18" s="29">
        <f>IF(A18=0,0,ROUND(B18/(M18-G18),0))</f>
        <v>468</v>
      </c>
      <c r="P18" s="11"/>
    </row>
    <row r="19" spans="1:16" s="12" customFormat="1">
      <c r="A19" s="55"/>
      <c r="B19" s="20"/>
      <c r="C19" s="30">
        <f>(B19-B18)*100</f>
        <v>-4680</v>
      </c>
      <c r="D19" s="33"/>
      <c r="E19" s="35">
        <f>(D19-D18)*100</f>
        <v>-1000</v>
      </c>
      <c r="F19" s="24">
        <v>6.93</v>
      </c>
      <c r="G19" s="25">
        <f>ROUND(F18-F19,2)</f>
        <v>0.7</v>
      </c>
      <c r="H19" s="30">
        <f>(G19-G18)*1000</f>
        <v>0</v>
      </c>
      <c r="I19" s="24"/>
      <c r="J19" s="26">
        <f>IF(B19&gt;99.99,ROUND(I18-I19,2),0)</f>
        <v>0</v>
      </c>
      <c r="K19" s="35">
        <f>(J19-J18)*100</f>
        <v>0</v>
      </c>
      <c r="L19" s="24">
        <v>6.83</v>
      </c>
      <c r="M19" s="25">
        <f>IF(A18=0,0,ROUND(L18-L19,2))</f>
        <v>0.8</v>
      </c>
      <c r="N19" s="30">
        <f>(M19-M18)*1000</f>
        <v>1.1102230246251565E-13</v>
      </c>
      <c r="O19" s="30">
        <f>IF(A18=0,0,ROUND(B19/(M19-G19),0))</f>
        <v>0</v>
      </c>
      <c r="P19" s="15"/>
    </row>
    <row r="20" spans="1:16" s="12" customFormat="1">
      <c r="A20" s="54" t="s">
        <v>41</v>
      </c>
      <c r="B20" s="19">
        <v>58.2</v>
      </c>
      <c r="C20" s="39">
        <f>IF(A20=0,0,(B21/B20)-1)*100</f>
        <v>-100</v>
      </c>
      <c r="D20" s="19">
        <v>10</v>
      </c>
      <c r="E20" s="10"/>
      <c r="F20" s="28">
        <f>IF(A20=0,0,$F$8)</f>
        <v>7.63</v>
      </c>
      <c r="G20" s="27">
        <f>IF(A20=0,0,$G$10)</f>
        <v>0.7</v>
      </c>
      <c r="H20" s="11"/>
      <c r="I20" s="36">
        <f>IF(B20&gt;99.99,F20,0)</f>
        <v>0</v>
      </c>
      <c r="J20" s="34">
        <f>IF(B20&gt;99.99,ROUNDUP(B20/2/$S$2,2)+G20,0)</f>
        <v>0</v>
      </c>
      <c r="K20" s="44"/>
      <c r="L20" s="28">
        <f>IF(A20=0,0,$F$8)</f>
        <v>7.63</v>
      </c>
      <c r="M20" s="27">
        <f>IF(A20=0,0,ROUNDUP(B20*1/$S$2,2)+G20)</f>
        <v>0.82</v>
      </c>
      <c r="N20" s="11"/>
      <c r="O20" s="29">
        <f>IF(A20=0,0,ROUND(B20/(M20-G20),0))</f>
        <v>485</v>
      </c>
      <c r="P20" s="11"/>
    </row>
    <row r="21" spans="1:16" s="12" customFormat="1">
      <c r="A21" s="55"/>
      <c r="B21" s="20"/>
      <c r="C21" s="30">
        <f>(B21-B20)*100</f>
        <v>-5820</v>
      </c>
      <c r="D21" s="33"/>
      <c r="E21" s="35">
        <f>(D21-D20)*100</f>
        <v>-1000</v>
      </c>
      <c r="F21" s="24">
        <v>6.93</v>
      </c>
      <c r="G21" s="25">
        <f>ROUND(F20-F21,2)</f>
        <v>0.7</v>
      </c>
      <c r="H21" s="30">
        <f>(G21-G20)*1000</f>
        <v>0</v>
      </c>
      <c r="I21" s="24"/>
      <c r="J21" s="26">
        <f>IF(B21&gt;99.99,ROUND(I20-I21,2),0)</f>
        <v>0</v>
      </c>
      <c r="K21" s="35">
        <f>(J21-J20)*100</f>
        <v>0</v>
      </c>
      <c r="L21" s="24">
        <v>6.81</v>
      </c>
      <c r="M21" s="25">
        <f>IF(A20=0,0,ROUND(L20-L21,2))</f>
        <v>0.82</v>
      </c>
      <c r="N21" s="30">
        <f>(M21-M20)*1000</f>
        <v>0</v>
      </c>
      <c r="O21" s="30">
        <f>IF(A20=0,0,ROUND(B21/(M21-G21),0))</f>
        <v>0</v>
      </c>
      <c r="P21" s="15"/>
    </row>
    <row r="22" spans="1:16" s="12" customFormat="1">
      <c r="A22" s="54" t="s">
        <v>42</v>
      </c>
      <c r="B22" s="19">
        <v>69.5</v>
      </c>
      <c r="C22" s="39">
        <f>IF(A22=0,0,(B23/B22)-1)*100</f>
        <v>-100</v>
      </c>
      <c r="D22" s="19">
        <v>10</v>
      </c>
      <c r="E22" s="10"/>
      <c r="F22" s="28">
        <f>IF(A22=0,0,$F$8)</f>
        <v>7.63</v>
      </c>
      <c r="G22" s="27">
        <f>IF(A22=0,0,$G$10)</f>
        <v>0.7</v>
      </c>
      <c r="H22" s="11"/>
      <c r="I22" s="36">
        <f>IF(B22&gt;99.99,F22,0)</f>
        <v>0</v>
      </c>
      <c r="J22" s="34">
        <f>IF(B22&gt;99.99,ROUNDUP(B22/2/$S$2,2)+G22,0)</f>
        <v>0</v>
      </c>
      <c r="K22" s="44"/>
      <c r="L22" s="28">
        <f>IF(A22=0,0,$F$8)</f>
        <v>7.63</v>
      </c>
      <c r="M22" s="27">
        <f>IF(A22=0,0,ROUNDUP(B22*1/$S$2,2)+G22)</f>
        <v>0.84</v>
      </c>
      <c r="N22" s="11"/>
      <c r="O22" s="29">
        <f>IF(A22=0,0,ROUND(B22/(M22-G22),0))</f>
        <v>496</v>
      </c>
      <c r="P22" s="11"/>
    </row>
    <row r="23" spans="1:16" s="12" customFormat="1">
      <c r="A23" s="55"/>
      <c r="B23" s="20"/>
      <c r="C23" s="30">
        <f>(B23-B22)*100</f>
        <v>-6950</v>
      </c>
      <c r="D23" s="33"/>
      <c r="E23" s="35">
        <f>(D23-D22)*100</f>
        <v>-1000</v>
      </c>
      <c r="F23" s="24">
        <v>6.93</v>
      </c>
      <c r="G23" s="25">
        <f>ROUND(F22-F23,2)</f>
        <v>0.7</v>
      </c>
      <c r="H23" s="30">
        <f>(G23-G22)*1000</f>
        <v>0</v>
      </c>
      <c r="I23" s="24"/>
      <c r="J23" s="26">
        <f>IF(B23&gt;99.99,ROUND(I22-I23,2),0)</f>
        <v>0</v>
      </c>
      <c r="K23" s="35">
        <f>(J23-J22)*100</f>
        <v>0</v>
      </c>
      <c r="L23" s="24">
        <v>6.79</v>
      </c>
      <c r="M23" s="25">
        <f>IF(A22=0,0,ROUND(L22-L23,2))</f>
        <v>0.84</v>
      </c>
      <c r="N23" s="30">
        <f>(M23-M22)*1000</f>
        <v>0</v>
      </c>
      <c r="O23" s="30">
        <f>IF(A22=0,0,ROUND(B23/(M23-G23),0))</f>
        <v>0</v>
      </c>
      <c r="P23" s="15"/>
    </row>
    <row r="24" spans="1:16" s="12" customFormat="1">
      <c r="A24" s="54" t="s">
        <v>43</v>
      </c>
      <c r="B24" s="19">
        <v>80.900000000000006</v>
      </c>
      <c r="C24" s="39">
        <f>IF(A24=0,0,(B25/B24)-1)*100</f>
        <v>-100</v>
      </c>
      <c r="D24" s="19">
        <v>10</v>
      </c>
      <c r="E24" s="10"/>
      <c r="F24" s="28">
        <f>IF(A24=0,0,$F$8)</f>
        <v>7.63</v>
      </c>
      <c r="G24" s="27">
        <f>IF(A24=0,0,$G$10)</f>
        <v>0.7</v>
      </c>
      <c r="H24" s="11"/>
      <c r="I24" s="36">
        <f>IF(B24&gt;99.99,F24,0)</f>
        <v>0</v>
      </c>
      <c r="J24" s="34">
        <f>IF(B24&gt;99.99,ROUNDUP(B24/2/$S$2,2)+G24,0)</f>
        <v>0</v>
      </c>
      <c r="K24" s="44"/>
      <c r="L24" s="28">
        <f>IF(A24=0,0,$F$8)</f>
        <v>7.63</v>
      </c>
      <c r="M24" s="27">
        <f>IF(A24=0,0,ROUNDUP(B24*1/$S$2,2)+G24)</f>
        <v>0.87</v>
      </c>
      <c r="N24" s="11"/>
      <c r="O24" s="29">
        <f>IF(A24=0,0,ROUND(B24/(M24-G24),0))</f>
        <v>476</v>
      </c>
      <c r="P24" s="11"/>
    </row>
    <row r="25" spans="1:16" s="12" customFormat="1">
      <c r="A25" s="55"/>
      <c r="B25" s="20"/>
      <c r="C25" s="30">
        <f>(B25-B24)*100</f>
        <v>-8090.0000000000009</v>
      </c>
      <c r="D25" s="33"/>
      <c r="E25" s="35">
        <f>(D25-D24)*100</f>
        <v>-1000</v>
      </c>
      <c r="F25" s="24">
        <v>6.93</v>
      </c>
      <c r="G25" s="25">
        <f>ROUND(F24-F25,2)</f>
        <v>0.7</v>
      </c>
      <c r="H25" s="30">
        <f>(G25-G24)*1000</f>
        <v>0</v>
      </c>
      <c r="I25" s="24"/>
      <c r="J25" s="26">
        <f>IF(B25&gt;99.99,ROUND(I24-I25,2),0)</f>
        <v>0</v>
      </c>
      <c r="K25" s="35">
        <f>(J25-J24)*100</f>
        <v>0</v>
      </c>
      <c r="L25" s="24">
        <v>6.76</v>
      </c>
      <c r="M25" s="25">
        <f>IF(A24=0,0,ROUND(L24-L25,2))</f>
        <v>0.87</v>
      </c>
      <c r="N25" s="30">
        <f>(M25-M24)*1000</f>
        <v>0</v>
      </c>
      <c r="O25" s="30">
        <f>IF(A24=0,0,ROUND(B25/(M25-G25),0))</f>
        <v>0</v>
      </c>
      <c r="P25" s="15"/>
    </row>
    <row r="26" spans="1:16" s="12" customFormat="1">
      <c r="A26" s="54" t="s">
        <v>44</v>
      </c>
      <c r="B26" s="19">
        <v>92.3</v>
      </c>
      <c r="C26" s="39">
        <f>IF(A26=0,0,(B27/B26)-1)*100</f>
        <v>-100</v>
      </c>
      <c r="D26" s="19">
        <v>10</v>
      </c>
      <c r="E26" s="10"/>
      <c r="F26" s="28">
        <f>IF(A26=0,0,$F$8)</f>
        <v>7.63</v>
      </c>
      <c r="G26" s="27">
        <f>IF(A26=0,0,$G$10)</f>
        <v>0.7</v>
      </c>
      <c r="H26" s="11"/>
      <c r="I26" s="36">
        <f>IF(B26&gt;99.99,F26,0)</f>
        <v>0</v>
      </c>
      <c r="J26" s="34">
        <f>IF(B26&gt;99.99,ROUNDUP(B26/2/$S$2,2)+G26,0)</f>
        <v>0</v>
      </c>
      <c r="K26" s="44"/>
      <c r="L26" s="28">
        <f>IF(A26=0,0,$F$8)</f>
        <v>7.63</v>
      </c>
      <c r="M26" s="27">
        <f>IF(A26=0,0,ROUNDUP(B26*1/$S$2,2)+G26)</f>
        <v>0.8899999999999999</v>
      </c>
      <c r="N26" s="11"/>
      <c r="O26" s="29">
        <f>IF(A26=0,0,ROUND(B26/(M26-G26),0))</f>
        <v>486</v>
      </c>
      <c r="P26" s="11"/>
    </row>
    <row r="27" spans="1:16" s="12" customFormat="1">
      <c r="A27" s="55"/>
      <c r="B27" s="20"/>
      <c r="C27" s="30">
        <f>(B27-B26)*100</f>
        <v>-9230</v>
      </c>
      <c r="D27" s="33"/>
      <c r="E27" s="35">
        <f>(D27-D26)*100</f>
        <v>-1000</v>
      </c>
      <c r="F27" s="24">
        <v>6.93</v>
      </c>
      <c r="G27" s="25">
        <f>ROUND(F26-F27,2)</f>
        <v>0.7</v>
      </c>
      <c r="H27" s="30">
        <f>(G27-G26)*1000</f>
        <v>0</v>
      </c>
      <c r="I27" s="24"/>
      <c r="J27" s="26">
        <f>IF(B27&gt;99.99,ROUND(I26-I27,2),0)</f>
        <v>0</v>
      </c>
      <c r="K27" s="35">
        <f>(J27-J26)*100</f>
        <v>0</v>
      </c>
      <c r="L27" s="24">
        <v>6.74</v>
      </c>
      <c r="M27" s="25">
        <f>IF(A26=0,0,ROUND(L26-L27,2))</f>
        <v>0.89</v>
      </c>
      <c r="N27" s="30">
        <f>(M27-M26)*1000</f>
        <v>1.1102230246251565E-13</v>
      </c>
      <c r="O27" s="30">
        <f>IF(A26=0,0,ROUND(B27/(M27-G27),0))</f>
        <v>0</v>
      </c>
      <c r="P27" s="15"/>
    </row>
    <row r="28" spans="1:16" s="12" customFormat="1">
      <c r="A28" s="54" t="s">
        <v>45</v>
      </c>
      <c r="B28" s="19">
        <v>103.6</v>
      </c>
      <c r="C28" s="39">
        <f>IF(A28=0,0,(B29/B28)-1)*100</f>
        <v>0</v>
      </c>
      <c r="D28" s="19">
        <v>10</v>
      </c>
      <c r="E28" s="10"/>
      <c r="F28" s="28">
        <f>IF(A28=0,0,$F$8)</f>
        <v>7.63</v>
      </c>
      <c r="G28" s="27">
        <f>IF(A28=0,0,$G$10)</f>
        <v>0.7</v>
      </c>
      <c r="H28" s="11"/>
      <c r="I28" s="36">
        <f>IF(B28&gt;99.99,F28,0)</f>
        <v>7.63</v>
      </c>
      <c r="J28" s="34">
        <f>IF(B28&gt;99.99,ROUNDUP(B28/2/$S$2,2)+G28,0)</f>
        <v>0.80999999999999994</v>
      </c>
      <c r="K28" s="44"/>
      <c r="L28" s="28">
        <f>IF(A28=0,0,$F$8)</f>
        <v>7.63</v>
      </c>
      <c r="M28" s="27">
        <f>IF(A28=0,0,ROUNDUP(B28*1/$S$2,2)+G28)</f>
        <v>0.90999999999999992</v>
      </c>
      <c r="N28" s="11"/>
      <c r="O28" s="29">
        <f>IF(A28=0,0,ROUND(B28/(M28-G28),0))</f>
        <v>493</v>
      </c>
      <c r="P28" s="11"/>
    </row>
    <row r="29" spans="1:16" s="12" customFormat="1">
      <c r="A29" s="55"/>
      <c r="B29" s="20">
        <v>103.6</v>
      </c>
      <c r="C29" s="30">
        <f>(B29-B28)*100</f>
        <v>0</v>
      </c>
      <c r="D29" s="33"/>
      <c r="E29" s="35">
        <f>(D29-D28)*100</f>
        <v>-1000</v>
      </c>
      <c r="F29" s="24">
        <v>6.93</v>
      </c>
      <c r="G29" s="25">
        <f>ROUND(F28-F29,2)</f>
        <v>0.7</v>
      </c>
      <c r="H29" s="30">
        <f>(G29-G28)*1000</f>
        <v>0</v>
      </c>
      <c r="I29" s="24">
        <v>6.82</v>
      </c>
      <c r="J29" s="26">
        <f>IF(B29&gt;99.99,ROUND(I28-I29,2),0)</f>
        <v>0.81</v>
      </c>
      <c r="K29" s="35">
        <f>(J29-J28)*100</f>
        <v>1.1102230246251565E-14</v>
      </c>
      <c r="L29" s="24">
        <v>6.72</v>
      </c>
      <c r="M29" s="25">
        <f>IF(A28=0,0,ROUND(L28-L29,2))</f>
        <v>0.91</v>
      </c>
      <c r="N29" s="30">
        <f>(M29-M28)*1000</f>
        <v>1.1102230246251565E-13</v>
      </c>
      <c r="O29" s="30">
        <f>IF(A28=0,0,ROUND(B29/(M29-G29),0))</f>
        <v>493</v>
      </c>
      <c r="P29" s="15"/>
    </row>
    <row r="30" spans="1:16" s="12" customFormat="1">
      <c r="A30" s="54" t="s">
        <v>46</v>
      </c>
      <c r="B30" s="19">
        <v>115</v>
      </c>
      <c r="C30" s="39">
        <f>IF(A30=0,0,(B31/B30)-1)*100</f>
        <v>0</v>
      </c>
      <c r="D30" s="19">
        <v>10</v>
      </c>
      <c r="E30" s="10"/>
      <c r="F30" s="28">
        <f>IF(A30=0,0,$F$8)</f>
        <v>7.63</v>
      </c>
      <c r="G30" s="27">
        <f>IF(A30=0,0,$G$10)</f>
        <v>0.7</v>
      </c>
      <c r="H30" s="11"/>
      <c r="I30" s="36">
        <f>IF(B30&gt;99.99,F30,0)</f>
        <v>7.63</v>
      </c>
      <c r="J30" s="34">
        <f>IF(B30&gt;99.99,ROUNDUP(B30/2/$S$2,2)+G30,0)</f>
        <v>0.82</v>
      </c>
      <c r="K30" s="44"/>
      <c r="L30" s="28">
        <f>IF(A30=0,0,$F$8)</f>
        <v>7.63</v>
      </c>
      <c r="M30" s="27">
        <f>IF(A30=0,0,ROUNDUP(B30*1/$S$2,2)+G30)</f>
        <v>0.92999999999999994</v>
      </c>
      <c r="N30" s="11"/>
      <c r="O30" s="29">
        <f>IF(A30=0,0,ROUND(B30/(M30-G30),0))</f>
        <v>500</v>
      </c>
      <c r="P30" s="11"/>
    </row>
    <row r="31" spans="1:16" s="12" customFormat="1">
      <c r="A31" s="55"/>
      <c r="B31" s="20">
        <v>115</v>
      </c>
      <c r="C31" s="30">
        <f>(B31-B30)*100</f>
        <v>0</v>
      </c>
      <c r="D31" s="33"/>
      <c r="E31" s="35">
        <f>(D31-D30)*100</f>
        <v>-1000</v>
      </c>
      <c r="F31" s="24">
        <v>6.93</v>
      </c>
      <c r="G31" s="25">
        <f>ROUND(F30-F31,2)</f>
        <v>0.7</v>
      </c>
      <c r="H31" s="30">
        <f>(G31-G30)*1000</f>
        <v>0</v>
      </c>
      <c r="I31" s="24">
        <v>6.81</v>
      </c>
      <c r="J31" s="26">
        <f>IF(B31&gt;99.99,ROUND(I30-I31,2),0)</f>
        <v>0.82</v>
      </c>
      <c r="K31" s="35">
        <f>(J31-J30)*100</f>
        <v>0</v>
      </c>
      <c r="L31" s="24">
        <v>6.7</v>
      </c>
      <c r="M31" s="25">
        <f>IF(A30=0,0,ROUND(L30-L31,2))</f>
        <v>0.93</v>
      </c>
      <c r="N31" s="30">
        <f>(M31-M30)*1000</f>
        <v>1.1102230246251565E-13</v>
      </c>
      <c r="O31" s="30">
        <f>IF(A30=0,0,ROUND(B31/(M31-G31),0))</f>
        <v>500</v>
      </c>
      <c r="P31" s="15"/>
    </row>
    <row r="32" spans="1:16" s="12" customFormat="1">
      <c r="A32" s="54" t="s">
        <v>49</v>
      </c>
      <c r="B32" s="19">
        <v>116.7</v>
      </c>
      <c r="C32" s="39">
        <f>IF(A32=0,0,(B33/B32)-1)*100</f>
        <v>0</v>
      </c>
      <c r="D32" s="19">
        <v>10</v>
      </c>
      <c r="E32" s="10"/>
      <c r="F32" s="28">
        <f>IF(A32=0,0,$F$8)</f>
        <v>7.63</v>
      </c>
      <c r="G32" s="27">
        <f>IF(A32=0,0,$G$10)</f>
        <v>0.7</v>
      </c>
      <c r="H32" s="11"/>
      <c r="I32" s="36">
        <f>IF(B32&gt;99.99,F32,0)</f>
        <v>7.63</v>
      </c>
      <c r="J32" s="34">
        <f>IF(B32&gt;99.99,ROUNDUP(B32/2/$S$2,2)+G32,0)</f>
        <v>0.82</v>
      </c>
      <c r="K32" s="44"/>
      <c r="L32" s="28">
        <f>IF(A32=0,0,$F$8)</f>
        <v>7.63</v>
      </c>
      <c r="M32" s="27">
        <f>IF(A32=0,0,ROUNDUP(B32*1/$S$2,2)+G32)</f>
        <v>0.94</v>
      </c>
      <c r="N32" s="11"/>
      <c r="O32" s="29">
        <f>IF(A32=0,0,ROUND(B32/(M32-G32),0))</f>
        <v>486</v>
      </c>
      <c r="P32" s="11"/>
    </row>
    <row r="33" spans="1:16" s="12" customFormat="1">
      <c r="A33" s="55"/>
      <c r="B33" s="20">
        <v>116.7</v>
      </c>
      <c r="C33" s="30">
        <f>(B33-B32)*100</f>
        <v>0</v>
      </c>
      <c r="D33" s="33"/>
      <c r="E33" s="35">
        <f>(D33-D32)*100</f>
        <v>-1000</v>
      </c>
      <c r="F33" s="24">
        <v>6.93</v>
      </c>
      <c r="G33" s="25">
        <f>ROUND(F32-F33,2)</f>
        <v>0.7</v>
      </c>
      <c r="H33" s="30">
        <f>(G33-G32)*1000</f>
        <v>0</v>
      </c>
      <c r="I33" s="24">
        <v>6.81</v>
      </c>
      <c r="J33" s="26">
        <f>IF(B33&gt;99.99,ROUND(I32-I33,2),0)</f>
        <v>0.82</v>
      </c>
      <c r="K33" s="35">
        <f>(J33-J32)*100</f>
        <v>0</v>
      </c>
      <c r="L33" s="24">
        <v>6.69</v>
      </c>
      <c r="M33" s="25">
        <f>IF(A32=0,0,ROUND(L32-L33,2))</f>
        <v>0.94</v>
      </c>
      <c r="N33" s="30">
        <f>(M33-M32)*1000</f>
        <v>0</v>
      </c>
      <c r="O33" s="30">
        <f>IF(A32=0,0,ROUND(B33/(M33-G33),0))</f>
        <v>486</v>
      </c>
      <c r="P33" s="15"/>
    </row>
    <row r="34" spans="1:16" s="12" customFormat="1">
      <c r="A34" s="54" t="s">
        <v>50</v>
      </c>
      <c r="B34" s="19">
        <v>109.9</v>
      </c>
      <c r="C34" s="39">
        <f>IF(A34=0,0,(B35/B34)-1)*100</f>
        <v>0</v>
      </c>
      <c r="D34" s="19">
        <v>10</v>
      </c>
      <c r="E34" s="10"/>
      <c r="F34" s="28">
        <f>IF(A34=0,0,$F$8)</f>
        <v>7.63</v>
      </c>
      <c r="G34" s="27">
        <f>IF(A34=0,0,$G$10)</f>
        <v>0.7</v>
      </c>
      <c r="H34" s="11"/>
      <c r="I34" s="36">
        <f>IF(B34&gt;99.99,F34,0)</f>
        <v>7.63</v>
      </c>
      <c r="J34" s="34">
        <f>IF(B34&gt;99.99,ROUNDUP(B34/2/$S$2,2)+G34,0)</f>
        <v>0.80999999999999994</v>
      </c>
      <c r="K34" s="44"/>
      <c r="L34" s="28">
        <f>IF(A34=0,0,$F$8)</f>
        <v>7.63</v>
      </c>
      <c r="M34" s="27">
        <f>IF(A34=0,0,ROUNDUP(B34*1/$S$2,2)+G34)</f>
        <v>0.91999999999999993</v>
      </c>
      <c r="N34" s="11"/>
      <c r="O34" s="29">
        <f>IF(A34=0,0,ROUND(B34/(M34-G34),0))</f>
        <v>500</v>
      </c>
      <c r="P34" s="11"/>
    </row>
    <row r="35" spans="1:16" s="12" customFormat="1">
      <c r="A35" s="55"/>
      <c r="B35" s="20">
        <v>109.9</v>
      </c>
      <c r="C35" s="30">
        <f>(B35-B34)*100</f>
        <v>0</v>
      </c>
      <c r="D35" s="33"/>
      <c r="E35" s="35">
        <f>(D35-D34)*100</f>
        <v>-1000</v>
      </c>
      <c r="F35" s="24">
        <v>6.93</v>
      </c>
      <c r="G35" s="25">
        <f>ROUND(F34-F35,2)</f>
        <v>0.7</v>
      </c>
      <c r="H35" s="30">
        <f>(G35-G34)*1000</f>
        <v>0</v>
      </c>
      <c r="I35" s="24">
        <v>6.82</v>
      </c>
      <c r="J35" s="26">
        <f>IF(B35&gt;99.99,ROUND(I34-I35,2),0)</f>
        <v>0.81</v>
      </c>
      <c r="K35" s="35">
        <f>(J35-J34)*100</f>
        <v>1.1102230246251565E-14</v>
      </c>
      <c r="L35" s="24">
        <v>6.71</v>
      </c>
      <c r="M35" s="25">
        <f>IF(A34=0,0,ROUND(L34-L35,2))</f>
        <v>0.92</v>
      </c>
      <c r="N35" s="30">
        <f>(M35-M34)*1000</f>
        <v>1.1102230246251565E-13</v>
      </c>
      <c r="O35" s="30">
        <f>IF(A34=0,0,ROUND(B35/(M35-G35),0))</f>
        <v>500</v>
      </c>
      <c r="P35" s="15"/>
    </row>
    <row r="36" spans="1:16" s="12" customFormat="1">
      <c r="A36" s="54"/>
      <c r="B36" s="19"/>
      <c r="C36" s="39">
        <f>IF(A36=0,0,(B37/B36)-1)*100</f>
        <v>0</v>
      </c>
      <c r="D36" s="19"/>
      <c r="E36" s="10"/>
      <c r="F36" s="28">
        <f>IF(A36=0,0,$F$8)</f>
        <v>0</v>
      </c>
      <c r="G36" s="27">
        <f>IF(A36=0,0,$G$10)</f>
        <v>0</v>
      </c>
      <c r="H36" s="11"/>
      <c r="I36" s="36">
        <f>IF(B36&gt;99.99,F36,0)</f>
        <v>0</v>
      </c>
      <c r="J36" s="34">
        <f>IF(B36&gt;99.99,ROUNDUP(B36/2/$S$2,2)+G36,0)</f>
        <v>0</v>
      </c>
      <c r="K36" s="44"/>
      <c r="L36" s="28">
        <f>IF(A36=0,0,$F$8)</f>
        <v>0</v>
      </c>
      <c r="M36" s="27">
        <f>IF(A36=0,0,ROUNDUP(B36*1/$S$2,2)+G36)</f>
        <v>0</v>
      </c>
      <c r="N36" s="11"/>
      <c r="O36" s="29">
        <f>IF(A36=0,0,ROUND(B36/(M36-G36),0))</f>
        <v>0</v>
      </c>
      <c r="P36" s="11"/>
    </row>
    <row r="37" spans="1:16" s="12" customFormat="1">
      <c r="A37" s="55"/>
      <c r="B37" s="20"/>
      <c r="C37" s="30">
        <f>(B37-B36)*100</f>
        <v>0</v>
      </c>
      <c r="D37" s="33"/>
      <c r="E37" s="35">
        <f>(D37-D36)*100</f>
        <v>0</v>
      </c>
      <c r="F37" s="24"/>
      <c r="G37" s="25">
        <f>ROUND(F36-F37,2)</f>
        <v>0</v>
      </c>
      <c r="H37" s="30">
        <f>(G37-G36)*1000</f>
        <v>0</v>
      </c>
      <c r="I37" s="24"/>
      <c r="J37" s="26">
        <f>IF(B37&gt;99.99,ROUND(I36-I37,2),0)</f>
        <v>0</v>
      </c>
      <c r="K37" s="35">
        <f>(J37-J36)*100</f>
        <v>0</v>
      </c>
      <c r="L37" s="24"/>
      <c r="M37" s="25">
        <f>IF(A36=0,0,ROUND(L36-L37,2))</f>
        <v>0</v>
      </c>
      <c r="N37" s="30">
        <f>(M37-M36)*1000</f>
        <v>0</v>
      </c>
      <c r="O37" s="30">
        <f>IF(A36=0,0,ROUND(B37/(M37-G37),0))</f>
        <v>0</v>
      </c>
      <c r="P37" s="15"/>
    </row>
    <row r="38" spans="1:16" s="12" customFormat="1">
      <c r="A38" s="54"/>
      <c r="B38" s="19"/>
      <c r="C38" s="39">
        <f>IF(A38=0,0,(B39/B38)-1)*100</f>
        <v>0</v>
      </c>
      <c r="D38" s="19"/>
      <c r="E38" s="10"/>
      <c r="F38" s="28">
        <f>IF(A38=0,0,$F$8)</f>
        <v>0</v>
      </c>
      <c r="G38" s="27">
        <f>IF(A38=0,0,$G$10)</f>
        <v>0</v>
      </c>
      <c r="H38" s="11"/>
      <c r="I38" s="36">
        <f>IF(B38&gt;99.99,F38,0)</f>
        <v>0</v>
      </c>
      <c r="J38" s="34">
        <f>IF(B38&gt;99.99,ROUNDUP(B38/2/$S$2,2)+G38,0)</f>
        <v>0</v>
      </c>
      <c r="K38" s="44"/>
      <c r="L38" s="28">
        <f>IF(A38=0,0,$F$8)</f>
        <v>0</v>
      </c>
      <c r="M38" s="27">
        <f>IF(A38=0,0,ROUNDUP(B38*1/$S$2,2)+G38)</f>
        <v>0</v>
      </c>
      <c r="N38" s="11"/>
      <c r="O38" s="29">
        <f>IF(A38=0,0,ROUND(B38/(M38-G38),0))</f>
        <v>0</v>
      </c>
      <c r="P38" s="11"/>
    </row>
    <row r="39" spans="1:16" s="12" customFormat="1">
      <c r="A39" s="55"/>
      <c r="B39" s="20"/>
      <c r="C39" s="30">
        <f>(B39-B38)*100</f>
        <v>0</v>
      </c>
      <c r="D39" s="33"/>
      <c r="E39" s="35">
        <f>(D39-D38)*100</f>
        <v>0</v>
      </c>
      <c r="F39" s="24"/>
      <c r="G39" s="25">
        <f>ROUND(F38-F39,2)</f>
        <v>0</v>
      </c>
      <c r="H39" s="30">
        <f>(G39-G38)*1000</f>
        <v>0</v>
      </c>
      <c r="I39" s="24"/>
      <c r="J39" s="26">
        <f>IF(B39&gt;99.99,ROUND(I38-I39,2),0)</f>
        <v>0</v>
      </c>
      <c r="K39" s="35">
        <f>(J39-J38)*100</f>
        <v>0</v>
      </c>
      <c r="L39" s="24"/>
      <c r="M39" s="25">
        <f>IF(A38=0,0,ROUND(L38-L39,2))</f>
        <v>0</v>
      </c>
      <c r="N39" s="30">
        <f>(M39-M38)*100</f>
        <v>0</v>
      </c>
      <c r="O39" s="30">
        <f>IF(A38=0,0,ROUND(B39/(M39-G39),0))</f>
        <v>0</v>
      </c>
      <c r="P39" s="15"/>
    </row>
    <row r="40" spans="1:16" s="12" customFormat="1">
      <c r="A40" s="65" t="s">
        <v>56</v>
      </c>
      <c r="B40" s="53">
        <f>B8+B10+B12+B14+B16+B18+B20+B22+B24+B26+B28+B30+B32+B34+B36+B38</f>
        <v>1009.8</v>
      </c>
      <c r="C40" s="50">
        <f>IF(A40=0,0,(B41/B40)-1)*100</f>
        <v>-42.711428005545649</v>
      </c>
      <c r="D40" s="40"/>
      <c r="E40" s="41"/>
      <c r="F40" s="42"/>
      <c r="G40" s="40"/>
      <c r="H40" s="40"/>
      <c r="I40" s="42"/>
      <c r="J40" s="43"/>
      <c r="K40" s="44"/>
      <c r="L40" s="42"/>
      <c r="M40" s="40"/>
      <c r="N40" s="40"/>
      <c r="O40" s="45"/>
      <c r="P40" s="11"/>
    </row>
    <row r="41" spans="1:16" s="12" customFormat="1">
      <c r="A41" s="66"/>
      <c r="B41" s="52">
        <f>B9+B11+B13+B15+B17+B19+B21+B23+B25+B27+B29+B31+B33+B35+B37+B39</f>
        <v>578.5</v>
      </c>
      <c r="C41" s="47">
        <f>(B41-B40)*100</f>
        <v>-43129.999999999993</v>
      </c>
      <c r="D41" s="46"/>
      <c r="E41" s="47"/>
      <c r="F41" s="48"/>
      <c r="G41" s="49"/>
      <c r="H41" s="47"/>
      <c r="I41" s="48"/>
      <c r="J41" s="49"/>
      <c r="K41" s="47"/>
      <c r="L41" s="48"/>
      <c r="M41" s="49"/>
      <c r="N41" s="47"/>
      <c r="O41" s="47"/>
      <c r="P41" s="15"/>
    </row>
    <row r="42" spans="1:16">
      <c r="A42" s="16" t="s">
        <v>31</v>
      </c>
    </row>
    <row r="43" spans="1:16">
      <c r="A43" s="16" t="s">
        <v>32</v>
      </c>
    </row>
    <row r="44" spans="1:16">
      <c r="A44" s="16" t="s">
        <v>33</v>
      </c>
    </row>
    <row r="45" spans="1:16">
      <c r="A45" s="16" t="s">
        <v>34</v>
      </c>
    </row>
  </sheetData>
  <mergeCells count="28">
    <mergeCell ref="A40:A41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16:A17"/>
    <mergeCell ref="A1:P1"/>
    <mergeCell ref="E2:I2"/>
    <mergeCell ref="H3:I3"/>
    <mergeCell ref="N3:O3"/>
    <mergeCell ref="A5:A7"/>
    <mergeCell ref="B5:C5"/>
    <mergeCell ref="D5:E5"/>
    <mergeCell ref="F5:H5"/>
    <mergeCell ref="I5:K5"/>
    <mergeCell ref="L5:N5"/>
    <mergeCell ref="P5:P7"/>
    <mergeCell ref="A8:A9"/>
    <mergeCell ref="A10:A11"/>
    <mergeCell ref="A12:A13"/>
    <mergeCell ref="A14:A15"/>
  </mergeCells>
  <phoneticPr fontId="4"/>
  <pageMargins left="0.51181102362204722" right="0.19685039370078741" top="0.43307086614173229" bottom="0.27559055118110237" header="0.27559055118110237" footer="0.19685039370078741"/>
  <pageSetup paperSize="9" scale="9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showZeros="0" view="pageBreakPreview" topLeftCell="A4" zoomScaleNormal="100" zoomScaleSheetLayoutView="100" workbookViewId="0">
      <selection activeCell="F37" sqref="F37"/>
    </sheetView>
  </sheetViews>
  <sheetFormatPr defaultRowHeight="13.5"/>
  <cols>
    <col min="1" max="1" width="8" style="1" bestFit="1" customWidth="1"/>
    <col min="2" max="2" width="9" style="1"/>
    <col min="3" max="3" width="10.125" style="1" bestFit="1" customWidth="1"/>
    <col min="4" max="4" width="9" style="1"/>
    <col min="5" max="5" width="10" style="1" bestFit="1" customWidth="1"/>
    <col min="6" max="14" width="9" style="1"/>
    <col min="15" max="15" width="10.125" style="1" bestFit="1" customWidth="1"/>
    <col min="16" max="17" width="9" style="1"/>
    <col min="18" max="18" width="3.5" style="1" bestFit="1" customWidth="1"/>
    <col min="19" max="19" width="4.5" style="1" bestFit="1" customWidth="1"/>
    <col min="20" max="16384" width="9" style="1"/>
  </cols>
  <sheetData>
    <row r="1" spans="1:19" ht="24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9">
      <c r="A2" s="2" t="s">
        <v>1</v>
      </c>
      <c r="B2" s="17"/>
      <c r="D2" s="2" t="s">
        <v>2</v>
      </c>
      <c r="E2" s="57"/>
      <c r="F2" s="57"/>
      <c r="G2" s="57"/>
      <c r="H2" s="57"/>
      <c r="I2" s="57"/>
      <c r="S2" s="51"/>
    </row>
    <row r="3" spans="1:19">
      <c r="A3" s="3" t="s">
        <v>3</v>
      </c>
      <c r="B3" s="18"/>
      <c r="D3" s="3" t="s">
        <v>4</v>
      </c>
      <c r="E3" s="18"/>
      <c r="G3" s="4" t="s">
        <v>5</v>
      </c>
      <c r="H3" s="58"/>
      <c r="I3" s="58"/>
      <c r="M3" s="5" t="s">
        <v>6</v>
      </c>
      <c r="N3" s="57"/>
      <c r="O3" s="57"/>
      <c r="P3" s="6" t="s">
        <v>7</v>
      </c>
    </row>
    <row r="5" spans="1:19">
      <c r="A5" s="59" t="s">
        <v>8</v>
      </c>
      <c r="B5" s="62" t="s">
        <v>9</v>
      </c>
      <c r="C5" s="62"/>
      <c r="D5" s="62" t="s">
        <v>10</v>
      </c>
      <c r="E5" s="62"/>
      <c r="F5" s="62" t="s">
        <v>11</v>
      </c>
      <c r="G5" s="62"/>
      <c r="H5" s="62"/>
      <c r="I5" s="62" t="s">
        <v>12</v>
      </c>
      <c r="J5" s="62"/>
      <c r="K5" s="62"/>
      <c r="L5" s="62" t="s">
        <v>13</v>
      </c>
      <c r="M5" s="62"/>
      <c r="N5" s="62"/>
      <c r="O5" s="37" t="s">
        <v>14</v>
      </c>
      <c r="P5" s="62" t="s">
        <v>15</v>
      </c>
    </row>
    <row r="6" spans="1:19">
      <c r="A6" s="60"/>
      <c r="B6" s="37" t="s">
        <v>16</v>
      </c>
      <c r="C6" s="37" t="s">
        <v>17</v>
      </c>
      <c r="D6" s="37" t="s">
        <v>18</v>
      </c>
      <c r="E6" s="37" t="s">
        <v>17</v>
      </c>
      <c r="F6" s="37" t="s">
        <v>19</v>
      </c>
      <c r="G6" s="37" t="s">
        <v>20</v>
      </c>
      <c r="H6" s="37" t="s">
        <v>21</v>
      </c>
      <c r="I6" s="37" t="s">
        <v>19</v>
      </c>
      <c r="J6" s="37" t="s">
        <v>20</v>
      </c>
      <c r="K6" s="37" t="s">
        <v>21</v>
      </c>
      <c r="L6" s="37" t="s">
        <v>19</v>
      </c>
      <c r="M6" s="37" t="s">
        <v>20</v>
      </c>
      <c r="N6" s="37" t="s">
        <v>21</v>
      </c>
      <c r="O6" s="37" t="s">
        <v>22</v>
      </c>
      <c r="P6" s="62"/>
      <c r="Q6" s="22"/>
      <c r="R6" s="1" t="s">
        <v>53</v>
      </c>
    </row>
    <row r="7" spans="1:19">
      <c r="A7" s="61"/>
      <c r="B7" s="38" t="s">
        <v>23</v>
      </c>
      <c r="C7" s="9" t="s">
        <v>24</v>
      </c>
      <c r="D7" s="38" t="s">
        <v>25</v>
      </c>
      <c r="E7" s="38" t="s">
        <v>26</v>
      </c>
      <c r="F7" s="38" t="s">
        <v>27</v>
      </c>
      <c r="G7" s="38" t="s">
        <v>28</v>
      </c>
      <c r="H7" s="38" t="s">
        <v>29</v>
      </c>
      <c r="I7" s="38" t="s">
        <v>27</v>
      </c>
      <c r="J7" s="38" t="s">
        <v>28</v>
      </c>
      <c r="K7" s="38" t="s">
        <v>29</v>
      </c>
      <c r="L7" s="38" t="s">
        <v>27</v>
      </c>
      <c r="M7" s="38" t="s">
        <v>28</v>
      </c>
      <c r="N7" s="38" t="s">
        <v>29</v>
      </c>
      <c r="O7" s="38" t="s">
        <v>30</v>
      </c>
      <c r="P7" s="59"/>
      <c r="Q7" s="31"/>
      <c r="R7" s="1" t="s">
        <v>54</v>
      </c>
    </row>
    <row r="8" spans="1:19" s="12" customFormat="1">
      <c r="A8" s="63" t="s">
        <v>35</v>
      </c>
      <c r="B8" s="19">
        <v>100</v>
      </c>
      <c r="C8" s="39">
        <f>IF(A8=0,0,(B9/B8)-1)*100</f>
        <v>0</v>
      </c>
      <c r="D8" s="10"/>
      <c r="E8" s="10"/>
      <c r="F8" s="21">
        <v>8.23</v>
      </c>
      <c r="G8" s="23">
        <v>0.75</v>
      </c>
      <c r="H8" s="11"/>
      <c r="I8" s="21">
        <v>8.23</v>
      </c>
      <c r="J8" s="21">
        <v>0.75</v>
      </c>
      <c r="K8" s="44"/>
      <c r="L8" s="21">
        <v>7.23</v>
      </c>
      <c r="M8" s="21">
        <v>0.75</v>
      </c>
      <c r="N8" s="11"/>
      <c r="O8" s="29">
        <f>IF(A8=0,0,ROUND(B8/((F8-G8)-(L8-M8)),0))</f>
        <v>100</v>
      </c>
      <c r="P8" s="11"/>
      <c r="Q8" s="32"/>
      <c r="R8" s="1" t="s">
        <v>55</v>
      </c>
    </row>
    <row r="9" spans="1:19" s="12" customFormat="1">
      <c r="A9" s="64"/>
      <c r="B9" s="20">
        <v>100</v>
      </c>
      <c r="C9" s="30">
        <f>(B9-B8)*100</f>
        <v>0</v>
      </c>
      <c r="D9" s="14"/>
      <c r="E9" s="13"/>
      <c r="F9" s="24">
        <v>7.48</v>
      </c>
      <c r="G9" s="26">
        <f>ROUND(F8-F9,2)</f>
        <v>0.75</v>
      </c>
      <c r="H9" s="30">
        <f>(G9-G8)*1000</f>
        <v>0</v>
      </c>
      <c r="I9" s="24">
        <v>7.48</v>
      </c>
      <c r="J9" s="26">
        <f>IF(B9&gt;99.99,ROUND(I8-I9,2),0)</f>
        <v>0.75</v>
      </c>
      <c r="K9" s="35">
        <f>(J9-J8)*1000</f>
        <v>0</v>
      </c>
      <c r="L9" s="24">
        <v>6.48</v>
      </c>
      <c r="M9" s="25">
        <f>IF(A8=0,0,ROUND(L8-L9,2))</f>
        <v>0.75</v>
      </c>
      <c r="N9" s="30">
        <f>(M9-M8)*1000</f>
        <v>0</v>
      </c>
      <c r="O9" s="30">
        <f>IF(A8=0,0,ROUND(B9/((F9-G9)-(L9-M9)),0))</f>
        <v>100</v>
      </c>
      <c r="P9" s="15"/>
      <c r="R9" s="1" t="s">
        <v>52</v>
      </c>
    </row>
    <row r="10" spans="1:19" s="12" customFormat="1">
      <c r="A10" s="54" t="s">
        <v>36</v>
      </c>
      <c r="B10" s="19">
        <v>29</v>
      </c>
      <c r="C10" s="39">
        <f>IF(A10=0,0,(B11/B10)-1)*100</f>
        <v>0</v>
      </c>
      <c r="D10" s="10"/>
      <c r="E10" s="10"/>
      <c r="F10" s="21">
        <v>8.23</v>
      </c>
      <c r="G10" s="19">
        <v>0.7</v>
      </c>
      <c r="H10" s="11"/>
      <c r="I10" s="21"/>
      <c r="J10" s="34">
        <f>IF(B10&gt;99.99,ROUNDUP(K10*1/$S$2,2)+G10,0)</f>
        <v>0</v>
      </c>
      <c r="K10" s="44"/>
      <c r="L10" s="21">
        <v>7.23</v>
      </c>
      <c r="M10" s="21">
        <v>0.97</v>
      </c>
      <c r="N10" s="11"/>
      <c r="O10" s="29">
        <f>IF(A10=0,0,ROUND(B10/((F10-G10)-(L10-M10)),0))</f>
        <v>23</v>
      </c>
      <c r="P10" s="11"/>
    </row>
    <row r="11" spans="1:19" s="12" customFormat="1">
      <c r="A11" s="55"/>
      <c r="B11" s="20">
        <v>29</v>
      </c>
      <c r="C11" s="30">
        <f>(B11-B10)*100</f>
        <v>0</v>
      </c>
      <c r="D11" s="14"/>
      <c r="E11" s="13"/>
      <c r="F11" s="24">
        <v>7.53</v>
      </c>
      <c r="G11" s="25">
        <f>ROUND(F10-F11,2)</f>
        <v>0.7</v>
      </c>
      <c r="H11" s="30">
        <f>(G11-G10)*1000</f>
        <v>0</v>
      </c>
      <c r="I11" s="24"/>
      <c r="J11" s="26">
        <f>IF(B11&gt;99.99,ROUND(I10-I11,2),0)</f>
        <v>0</v>
      </c>
      <c r="K11" s="35">
        <f>(J11-J10)*100</f>
        <v>0</v>
      </c>
      <c r="L11" s="24">
        <v>6.53</v>
      </c>
      <c r="M11" s="25">
        <f>IF(A10=0,0,ROUND(L10-L11,2))</f>
        <v>0.7</v>
      </c>
      <c r="N11" s="30">
        <f>(M11-M10)*1000</f>
        <v>-270</v>
      </c>
      <c r="O11" s="30">
        <f>IF(A10=0,0,ROUND(B11/((F11-G11)-(L11-M11)),0))</f>
        <v>29</v>
      </c>
      <c r="P11" s="15"/>
    </row>
    <row r="12" spans="1:19" s="12" customFormat="1">
      <c r="A12" s="54" t="s">
        <v>37</v>
      </c>
      <c r="B12" s="19">
        <v>29</v>
      </c>
      <c r="C12" s="39">
        <f>IF(A12=0,0,(B13/B12)-1)*100</f>
        <v>-100</v>
      </c>
      <c r="D12" s="19">
        <v>9</v>
      </c>
      <c r="E12" s="10"/>
      <c r="F12" s="21">
        <v>8.23</v>
      </c>
      <c r="G12" s="27">
        <f>IF(A12=0,0,$G$10)</f>
        <v>0.7</v>
      </c>
      <c r="H12" s="11"/>
      <c r="I12" s="21"/>
      <c r="J12" s="34">
        <f>IF(B12&gt;99.99,ROUNDUP(K12*1/$S$2,2)+G12,0)</f>
        <v>0</v>
      </c>
      <c r="K12" s="44"/>
      <c r="L12" s="21">
        <v>7.23</v>
      </c>
      <c r="M12" s="21">
        <v>0.97</v>
      </c>
      <c r="N12" s="11"/>
      <c r="O12" s="29">
        <f>IF(A12=0,0,ROUND(B12/((F12-G12)-(L12-M12)),0))</f>
        <v>23</v>
      </c>
      <c r="P12" s="11"/>
    </row>
    <row r="13" spans="1:19" s="12" customFormat="1">
      <c r="A13" s="55"/>
      <c r="B13" s="20"/>
      <c r="C13" s="30">
        <f>(B13-B12)*100</f>
        <v>-2900</v>
      </c>
      <c r="D13" s="33">
        <v>8.5</v>
      </c>
      <c r="E13" s="35">
        <f>(D13-D12)*100</f>
        <v>-50</v>
      </c>
      <c r="F13" s="24">
        <v>7.53</v>
      </c>
      <c r="G13" s="25">
        <f>ROUND(F12-F13,2)</f>
        <v>0.7</v>
      </c>
      <c r="H13" s="30">
        <f>(G13-G12)*1000</f>
        <v>0</v>
      </c>
      <c r="I13" s="24"/>
      <c r="J13" s="26">
        <f>IF(B13&gt;99.99,ROUND(I12-I13,2),0)</f>
        <v>0</v>
      </c>
      <c r="K13" s="35">
        <f>(J13-J12)*100</f>
        <v>0</v>
      </c>
      <c r="L13" s="24">
        <v>6.53</v>
      </c>
      <c r="M13" s="25">
        <f>IF(A12=0,0,ROUND(L12-L13,2))</f>
        <v>0.7</v>
      </c>
      <c r="N13" s="30">
        <f>(M13-M12)*1000</f>
        <v>-270</v>
      </c>
      <c r="O13" s="30">
        <f>IF(A12=0,0,ROUND(B13/((F13-G13)-(L13-M13)),0))</f>
        <v>0</v>
      </c>
      <c r="P13" s="15"/>
    </row>
    <row r="14" spans="1:19" s="12" customFormat="1">
      <c r="A14" s="54" t="s">
        <v>38</v>
      </c>
      <c r="B14" s="19">
        <v>29</v>
      </c>
      <c r="C14" s="39">
        <f>IF(A14=0,0,(B15/B14)-1)*100</f>
        <v>-100</v>
      </c>
      <c r="D14" s="19">
        <v>9</v>
      </c>
      <c r="E14" s="10"/>
      <c r="F14" s="21">
        <v>8.23</v>
      </c>
      <c r="G14" s="27">
        <f>IF(A14=0,0,$G$10)</f>
        <v>0.7</v>
      </c>
      <c r="H14" s="11"/>
      <c r="I14" s="21"/>
      <c r="J14" s="34">
        <f>IF(B14&gt;99.99,ROUNDUP(K14*1/$S$2,2)+G14,0)</f>
        <v>0</v>
      </c>
      <c r="K14" s="44"/>
      <c r="L14" s="21">
        <v>7.23</v>
      </c>
      <c r="M14" s="21">
        <v>0.97</v>
      </c>
      <c r="N14" s="11"/>
      <c r="O14" s="29">
        <f>IF(A14=0,0,ROUND(B14/((F14-G14)-(L14-M14)),0))</f>
        <v>23</v>
      </c>
      <c r="P14" s="11"/>
    </row>
    <row r="15" spans="1:19" s="12" customFormat="1">
      <c r="A15" s="55"/>
      <c r="B15" s="20"/>
      <c r="C15" s="30">
        <f>(B15-B14)*100</f>
        <v>-2900</v>
      </c>
      <c r="D15" s="33">
        <v>8.5</v>
      </c>
      <c r="E15" s="35">
        <f>(D15-D14)*100</f>
        <v>-50</v>
      </c>
      <c r="F15" s="24">
        <v>7.53</v>
      </c>
      <c r="G15" s="25">
        <f>ROUND(F14-F15,2)</f>
        <v>0.7</v>
      </c>
      <c r="H15" s="30">
        <f>(G15-G14)*1000</f>
        <v>0</v>
      </c>
      <c r="I15" s="24"/>
      <c r="J15" s="26">
        <f>IF(B15&gt;99.99,ROUND(I14-I15,2),0)</f>
        <v>0</v>
      </c>
      <c r="K15" s="35">
        <f>(J15-J14)*100</f>
        <v>0</v>
      </c>
      <c r="L15" s="24">
        <v>6.53</v>
      </c>
      <c r="M15" s="25">
        <f>IF(A14=0,0,ROUND(L14-L15,2))</f>
        <v>0.7</v>
      </c>
      <c r="N15" s="30">
        <f>(M15-M14)*1000</f>
        <v>-270</v>
      </c>
      <c r="O15" s="30">
        <f>IF(A14=0,0,ROUND(B15/((F15-G15)-(L15-M15)),0))</f>
        <v>0</v>
      </c>
      <c r="P15" s="15"/>
    </row>
    <row r="16" spans="1:19" s="12" customFormat="1">
      <c r="A16" s="54" t="s">
        <v>39</v>
      </c>
      <c r="B16" s="19">
        <v>29</v>
      </c>
      <c r="C16" s="39">
        <f>IF(A16=0,0,(B17/B16)-1)*100</f>
        <v>-100</v>
      </c>
      <c r="D16" s="19">
        <v>9</v>
      </c>
      <c r="E16" s="10"/>
      <c r="F16" s="21">
        <v>8.23</v>
      </c>
      <c r="G16" s="27">
        <f>IF(A16=0,0,$G$10)</f>
        <v>0.7</v>
      </c>
      <c r="H16" s="11"/>
      <c r="I16" s="21"/>
      <c r="J16" s="34">
        <f>IF(B16&gt;99.99,ROUNDUP(K16*1/$S$2,2)+G16,0)</f>
        <v>0</v>
      </c>
      <c r="K16" s="44"/>
      <c r="L16" s="21">
        <v>7.23</v>
      </c>
      <c r="M16" s="21">
        <v>0.97</v>
      </c>
      <c r="N16" s="11"/>
      <c r="O16" s="29">
        <f>IF(A16=0,0,ROUND(B16/((F16-G16)-(L16-M16)),0))</f>
        <v>23</v>
      </c>
      <c r="P16" s="11"/>
    </row>
    <row r="17" spans="1:16" s="12" customFormat="1">
      <c r="A17" s="55"/>
      <c r="B17" s="20"/>
      <c r="C17" s="30">
        <f>(B17-B16)*100</f>
        <v>-2900</v>
      </c>
      <c r="D17" s="33">
        <v>8.5</v>
      </c>
      <c r="E17" s="35">
        <f>(D17-D16)*100</f>
        <v>-50</v>
      </c>
      <c r="F17" s="24">
        <v>7.53</v>
      </c>
      <c r="G17" s="25">
        <f>ROUND(F16-F17,2)</f>
        <v>0.7</v>
      </c>
      <c r="H17" s="30">
        <f>(G17-G16)*1000</f>
        <v>0</v>
      </c>
      <c r="I17" s="24"/>
      <c r="J17" s="26">
        <f>IF(B17&gt;99.99,ROUND(I16-I17,2),0)</f>
        <v>0</v>
      </c>
      <c r="K17" s="35">
        <f>(J17-J16)*100</f>
        <v>0</v>
      </c>
      <c r="L17" s="24">
        <v>6.53</v>
      </c>
      <c r="M17" s="25">
        <f>IF(A16=0,0,ROUND(L16-L17,2))</f>
        <v>0.7</v>
      </c>
      <c r="N17" s="30">
        <f>(M17-M16)*1000</f>
        <v>-270</v>
      </c>
      <c r="O17" s="30">
        <f>IF(A16=0,0,ROUND(B17/((F17-G17)-(L17-M17)),0))</f>
        <v>0</v>
      </c>
      <c r="P17" s="15"/>
    </row>
    <row r="18" spans="1:16" s="12" customFormat="1">
      <c r="A18" s="54" t="s">
        <v>40</v>
      </c>
      <c r="B18" s="19">
        <v>29</v>
      </c>
      <c r="C18" s="39">
        <f>IF(A18=0,0,(B19/B18)-1)*100</f>
        <v>-100</v>
      </c>
      <c r="D18" s="19">
        <v>9</v>
      </c>
      <c r="E18" s="10"/>
      <c r="F18" s="21">
        <v>8.23</v>
      </c>
      <c r="G18" s="27">
        <f>IF(A18=0,0,$G$10)</f>
        <v>0.7</v>
      </c>
      <c r="H18" s="11"/>
      <c r="I18" s="21"/>
      <c r="J18" s="34">
        <f>IF(B18&gt;99.99,ROUNDUP(K18*1/$S$2,2)+G18,0)</f>
        <v>0</v>
      </c>
      <c r="K18" s="44"/>
      <c r="L18" s="21">
        <v>7.23</v>
      </c>
      <c r="M18" s="21">
        <v>0.97</v>
      </c>
      <c r="N18" s="11"/>
      <c r="O18" s="29">
        <f>IF(A18=0,0,ROUND(B18/((F18-G18)-(L18-M18)),0))</f>
        <v>23</v>
      </c>
      <c r="P18" s="11"/>
    </row>
    <row r="19" spans="1:16" s="12" customFormat="1">
      <c r="A19" s="55"/>
      <c r="B19" s="20"/>
      <c r="C19" s="30">
        <f>(B19-B18)*100</f>
        <v>-2900</v>
      </c>
      <c r="D19" s="33">
        <v>8.5</v>
      </c>
      <c r="E19" s="35">
        <f>(D19-D18)*100</f>
        <v>-50</v>
      </c>
      <c r="F19" s="24">
        <v>7.53</v>
      </c>
      <c r="G19" s="25">
        <f>ROUND(F18-F19,2)</f>
        <v>0.7</v>
      </c>
      <c r="H19" s="30">
        <f>(G19-G18)*1000</f>
        <v>0</v>
      </c>
      <c r="I19" s="24"/>
      <c r="J19" s="26">
        <f>IF(B19&gt;99.99,ROUND(I18-I19,2),0)</f>
        <v>0</v>
      </c>
      <c r="K19" s="35">
        <f>(J19-J18)*100</f>
        <v>0</v>
      </c>
      <c r="L19" s="24">
        <v>6.53</v>
      </c>
      <c r="M19" s="25">
        <f>IF(A18=0,0,ROUND(L18-L19,2))</f>
        <v>0.7</v>
      </c>
      <c r="N19" s="30">
        <f>(M19-M18)*1000</f>
        <v>-270</v>
      </c>
      <c r="O19" s="30">
        <f>IF(A18=0,0,ROUND(B19/((F19-G19)-(L19-M19)),0))</f>
        <v>0</v>
      </c>
      <c r="P19" s="15"/>
    </row>
    <row r="20" spans="1:16" s="12" customFormat="1">
      <c r="A20" s="54" t="s">
        <v>41</v>
      </c>
      <c r="B20" s="19">
        <v>29</v>
      </c>
      <c r="C20" s="39">
        <f>IF(A20=0,0,(B21/B20)-1)*100</f>
        <v>-100</v>
      </c>
      <c r="D20" s="19">
        <v>9</v>
      </c>
      <c r="E20" s="10"/>
      <c r="F20" s="21">
        <v>8.23</v>
      </c>
      <c r="G20" s="27">
        <f>IF(A20=0,0,$G$10)</f>
        <v>0.7</v>
      </c>
      <c r="H20" s="11"/>
      <c r="I20" s="21"/>
      <c r="J20" s="34">
        <f>IF(B20&gt;99.99,ROUNDUP(K20*1/$S$2,2)+G20,0)</f>
        <v>0</v>
      </c>
      <c r="K20" s="44"/>
      <c r="L20" s="21">
        <v>7.23</v>
      </c>
      <c r="M20" s="21">
        <v>0.97</v>
      </c>
      <c r="N20" s="11"/>
      <c r="O20" s="29">
        <f>IF(A20=0,0,ROUND(B20/((F20-G20)-(L20-M20)),0))</f>
        <v>23</v>
      </c>
      <c r="P20" s="11"/>
    </row>
    <row r="21" spans="1:16" s="12" customFormat="1">
      <c r="A21" s="55"/>
      <c r="B21" s="20"/>
      <c r="C21" s="30">
        <f>(B21-B20)*100</f>
        <v>-2900</v>
      </c>
      <c r="D21" s="33">
        <v>8.5</v>
      </c>
      <c r="E21" s="35">
        <f>(D21-D20)*100</f>
        <v>-50</v>
      </c>
      <c r="F21" s="24">
        <v>7.53</v>
      </c>
      <c r="G21" s="25">
        <f>ROUND(F20-F21,2)</f>
        <v>0.7</v>
      </c>
      <c r="H21" s="30">
        <f>(G21-G20)*1000</f>
        <v>0</v>
      </c>
      <c r="I21" s="24"/>
      <c r="J21" s="26">
        <f>IF(B21&gt;99.99,ROUND(I20-I21,2),0)</f>
        <v>0</v>
      </c>
      <c r="K21" s="35">
        <f>(J21-J20)*100</f>
        <v>0</v>
      </c>
      <c r="L21" s="24">
        <v>6.53</v>
      </c>
      <c r="M21" s="25">
        <f>IF(A20=0,0,ROUND(L20-L21,2))</f>
        <v>0.7</v>
      </c>
      <c r="N21" s="30">
        <f>(M21-M20)*1000</f>
        <v>-270</v>
      </c>
      <c r="O21" s="30">
        <f>IF(A20=0,0,ROUND(B21/((F21-G21)-(L21-M21)),0))</f>
        <v>0</v>
      </c>
      <c r="P21" s="15"/>
    </row>
    <row r="22" spans="1:16" s="12" customFormat="1">
      <c r="A22" s="54" t="s">
        <v>42</v>
      </c>
      <c r="B22" s="19">
        <v>29</v>
      </c>
      <c r="C22" s="39">
        <f>IF(A22=0,0,(B23/B22)-1)*100</f>
        <v>-100</v>
      </c>
      <c r="D22" s="19">
        <v>9</v>
      </c>
      <c r="E22" s="10"/>
      <c r="F22" s="21">
        <v>8.23</v>
      </c>
      <c r="G22" s="27">
        <f>IF(A22=0,0,$G$10)</f>
        <v>0.7</v>
      </c>
      <c r="H22" s="11"/>
      <c r="I22" s="21"/>
      <c r="J22" s="34">
        <f>IF(B22&gt;99.99,ROUNDUP(K22*1/$S$2,2)+G22,0)</f>
        <v>0</v>
      </c>
      <c r="K22" s="44"/>
      <c r="L22" s="21">
        <v>7.23</v>
      </c>
      <c r="M22" s="21">
        <v>0.97</v>
      </c>
      <c r="N22" s="11"/>
      <c r="O22" s="29">
        <f>IF(A22=0,0,ROUND(B22/((F22-G22)-(L22-M22)),0))</f>
        <v>23</v>
      </c>
      <c r="P22" s="11"/>
    </row>
    <row r="23" spans="1:16" s="12" customFormat="1">
      <c r="A23" s="55"/>
      <c r="B23" s="20"/>
      <c r="C23" s="30">
        <f>(B23-B22)*100</f>
        <v>-2900</v>
      </c>
      <c r="D23" s="33">
        <v>8.5</v>
      </c>
      <c r="E23" s="35">
        <f>(D23-D22)*100</f>
        <v>-50</v>
      </c>
      <c r="F23" s="24">
        <v>7.53</v>
      </c>
      <c r="G23" s="25">
        <f>ROUND(F22-F23,2)</f>
        <v>0.7</v>
      </c>
      <c r="H23" s="30">
        <f>(G23-G22)*1000</f>
        <v>0</v>
      </c>
      <c r="I23" s="24"/>
      <c r="J23" s="26">
        <f>IF(B23&gt;99.99,ROUND(I22-I23,2),0)</f>
        <v>0</v>
      </c>
      <c r="K23" s="35">
        <f>(J23-J22)*100</f>
        <v>0</v>
      </c>
      <c r="L23" s="24">
        <v>6.53</v>
      </c>
      <c r="M23" s="25">
        <f>IF(A22=0,0,ROUND(L22-L23,2))</f>
        <v>0.7</v>
      </c>
      <c r="N23" s="30">
        <f>(M23-M22)*1000</f>
        <v>-270</v>
      </c>
      <c r="O23" s="30">
        <f>IF(A22=0,0,ROUND(B23/((F23-G23)-(L23-M23)),0))</f>
        <v>0</v>
      </c>
      <c r="P23" s="15"/>
    </row>
    <row r="24" spans="1:16" s="12" customFormat="1">
      <c r="A24" s="54" t="s">
        <v>43</v>
      </c>
      <c r="B24" s="19">
        <v>29</v>
      </c>
      <c r="C24" s="39">
        <f>IF(A24=0,0,(B25/B24)-1)*100</f>
        <v>-100</v>
      </c>
      <c r="D24" s="19">
        <v>9</v>
      </c>
      <c r="E24" s="10"/>
      <c r="F24" s="21">
        <v>8.23</v>
      </c>
      <c r="G24" s="27">
        <f>IF(A24=0,0,$G$10)</f>
        <v>0.7</v>
      </c>
      <c r="H24" s="11"/>
      <c r="I24" s="21"/>
      <c r="J24" s="34">
        <f>IF(B24&gt;99.99,ROUNDUP(K24*1/$S$2,2)+G24,0)</f>
        <v>0</v>
      </c>
      <c r="K24" s="44"/>
      <c r="L24" s="21">
        <v>7.23</v>
      </c>
      <c r="M24" s="21">
        <v>0.97</v>
      </c>
      <c r="N24" s="11"/>
      <c r="O24" s="29">
        <f>IF(A24=0,0,ROUND(B24/((F24-G24)-(L24-M24)),0))</f>
        <v>23</v>
      </c>
      <c r="P24" s="11"/>
    </row>
    <row r="25" spans="1:16" s="12" customFormat="1">
      <c r="A25" s="55"/>
      <c r="B25" s="20"/>
      <c r="C25" s="30">
        <f>(B25-B24)*100</f>
        <v>-2900</v>
      </c>
      <c r="D25" s="33">
        <v>8.5</v>
      </c>
      <c r="E25" s="35">
        <f>(D25-D24)*100</f>
        <v>-50</v>
      </c>
      <c r="F25" s="24">
        <v>7.53</v>
      </c>
      <c r="G25" s="25">
        <f>ROUND(F24-F25,2)</f>
        <v>0.7</v>
      </c>
      <c r="H25" s="30">
        <f>(G25-G24)*1000</f>
        <v>0</v>
      </c>
      <c r="I25" s="24"/>
      <c r="J25" s="26">
        <f>IF(B25&gt;99.99,ROUND(I24-I25,2),0)</f>
        <v>0</v>
      </c>
      <c r="K25" s="35">
        <f>(J25-J24)*100</f>
        <v>0</v>
      </c>
      <c r="L25" s="24">
        <v>6.53</v>
      </c>
      <c r="M25" s="25">
        <f>IF(A24=0,0,ROUND(L24-L25,2))</f>
        <v>0.7</v>
      </c>
      <c r="N25" s="30">
        <f>(M25-M24)*1000</f>
        <v>-270</v>
      </c>
      <c r="O25" s="30">
        <f>IF(A24=0,0,ROUND(B25/((F25-G25)-(L25-M25)),0))</f>
        <v>0</v>
      </c>
      <c r="P25" s="15"/>
    </row>
    <row r="26" spans="1:16" s="12" customFormat="1">
      <c r="A26" s="54" t="s">
        <v>44</v>
      </c>
      <c r="B26" s="19">
        <v>29</v>
      </c>
      <c r="C26" s="39">
        <f>IF(A26=0,0,(B27/B26)-1)*100</f>
        <v>-100</v>
      </c>
      <c r="D26" s="19">
        <v>9</v>
      </c>
      <c r="E26" s="10"/>
      <c r="F26" s="21">
        <v>8.23</v>
      </c>
      <c r="G26" s="27">
        <f>IF(A26=0,0,$G$10)</f>
        <v>0.7</v>
      </c>
      <c r="H26" s="11"/>
      <c r="I26" s="21"/>
      <c r="J26" s="34">
        <f>IF(B26&gt;99.99,ROUNDUP(K26*1/$S$2,2)+G26,0)</f>
        <v>0</v>
      </c>
      <c r="K26" s="44"/>
      <c r="L26" s="21">
        <v>7.23</v>
      </c>
      <c r="M26" s="21">
        <v>0.97</v>
      </c>
      <c r="N26" s="11"/>
      <c r="O26" s="29">
        <f>IF(A26=0,0,ROUND(B26/((F26-G26)-(L26-M26)),0))</f>
        <v>23</v>
      </c>
      <c r="P26" s="11"/>
    </row>
    <row r="27" spans="1:16" s="12" customFormat="1">
      <c r="A27" s="55"/>
      <c r="B27" s="20"/>
      <c r="C27" s="30">
        <f>(B27-B26)*100</f>
        <v>-2900</v>
      </c>
      <c r="D27" s="33">
        <v>8.5</v>
      </c>
      <c r="E27" s="35">
        <f>(D27-D26)*100</f>
        <v>-50</v>
      </c>
      <c r="F27" s="24">
        <v>7.53</v>
      </c>
      <c r="G27" s="25">
        <f>ROUND(F26-F27,2)</f>
        <v>0.7</v>
      </c>
      <c r="H27" s="30">
        <f>(G27-G26)*1000</f>
        <v>0</v>
      </c>
      <c r="I27" s="24"/>
      <c r="J27" s="26">
        <f>IF(B27&gt;99.99,ROUND(I26-I27,2),0)</f>
        <v>0</v>
      </c>
      <c r="K27" s="35">
        <f>(J27-J26)*100</f>
        <v>0</v>
      </c>
      <c r="L27" s="24">
        <v>6.53</v>
      </c>
      <c r="M27" s="25">
        <f>IF(A26=0,0,ROUND(L26-L27,2))</f>
        <v>0.7</v>
      </c>
      <c r="N27" s="30">
        <f>(M27-M26)*1000</f>
        <v>-270</v>
      </c>
      <c r="O27" s="30">
        <f>IF(A26=0,0,ROUND(B27/((F27-G27)-(L27-M27)),0))</f>
        <v>0</v>
      </c>
      <c r="P27" s="15"/>
    </row>
    <row r="28" spans="1:16" s="12" customFormat="1">
      <c r="A28" s="54" t="s">
        <v>45</v>
      </c>
      <c r="B28" s="19">
        <v>29</v>
      </c>
      <c r="C28" s="39">
        <f>IF(A28=0,0,(B29/B28)-1)*100</f>
        <v>-100</v>
      </c>
      <c r="D28" s="19">
        <v>9</v>
      </c>
      <c r="E28" s="10"/>
      <c r="F28" s="21">
        <v>8.23</v>
      </c>
      <c r="G28" s="27">
        <f>IF(A28=0,0,$G$10)</f>
        <v>0.7</v>
      </c>
      <c r="H28" s="11"/>
      <c r="I28" s="21"/>
      <c r="J28" s="34">
        <f>IF(B28&gt;99.99,ROUNDUP(K28*1/$S$2,2)+G28,0)</f>
        <v>0</v>
      </c>
      <c r="K28" s="44"/>
      <c r="L28" s="21">
        <v>7.23</v>
      </c>
      <c r="M28" s="21">
        <v>0.97</v>
      </c>
      <c r="N28" s="11"/>
      <c r="O28" s="29">
        <f>IF(A28=0,0,ROUND(B28/((F28-G28)-(L28-M28)),0))</f>
        <v>23</v>
      </c>
      <c r="P28" s="11"/>
    </row>
    <row r="29" spans="1:16" s="12" customFormat="1">
      <c r="A29" s="55"/>
      <c r="B29" s="20"/>
      <c r="C29" s="30">
        <f>(B29-B28)*100</f>
        <v>-2900</v>
      </c>
      <c r="D29" s="33">
        <v>8.5</v>
      </c>
      <c r="E29" s="35">
        <f>(D29-D28)*100</f>
        <v>-50</v>
      </c>
      <c r="F29" s="24">
        <v>7.53</v>
      </c>
      <c r="G29" s="25">
        <f>ROUND(F28-F29,2)</f>
        <v>0.7</v>
      </c>
      <c r="H29" s="30">
        <f>(G29-G28)*1000</f>
        <v>0</v>
      </c>
      <c r="I29" s="24"/>
      <c r="J29" s="26">
        <f>IF(B29&gt;99.99,ROUND(I28-I29,2),0)</f>
        <v>0</v>
      </c>
      <c r="K29" s="35">
        <f>(J29-J28)*100</f>
        <v>0</v>
      </c>
      <c r="L29" s="24">
        <v>6.53</v>
      </c>
      <c r="M29" s="25">
        <f>IF(A28=0,0,ROUND(L28-L29,2))</f>
        <v>0.7</v>
      </c>
      <c r="N29" s="30">
        <f>(M29-M28)*1000</f>
        <v>-270</v>
      </c>
      <c r="O29" s="30">
        <f>IF(A28=0,0,ROUND(B29/((F29-G29)-(L29-M29)),0))</f>
        <v>0</v>
      </c>
      <c r="P29" s="15"/>
    </row>
    <row r="30" spans="1:16" s="12" customFormat="1">
      <c r="A30" s="54" t="s">
        <v>46</v>
      </c>
      <c r="B30" s="19">
        <v>29</v>
      </c>
      <c r="C30" s="39">
        <f>IF(A30=0,0,(B31/B30)-1)*100</f>
        <v>-100</v>
      </c>
      <c r="D30" s="19">
        <v>9</v>
      </c>
      <c r="E30" s="10"/>
      <c r="F30" s="21">
        <v>8.23</v>
      </c>
      <c r="G30" s="27">
        <f>IF(A30=0,0,$G$10)</f>
        <v>0.7</v>
      </c>
      <c r="H30" s="11"/>
      <c r="I30" s="21"/>
      <c r="J30" s="34">
        <f>IF(B30&gt;99.99,ROUNDUP(K30*1/$S$2,2)+G30,0)</f>
        <v>0</v>
      </c>
      <c r="K30" s="44"/>
      <c r="L30" s="21">
        <v>7.23</v>
      </c>
      <c r="M30" s="21">
        <v>0.97</v>
      </c>
      <c r="N30" s="11"/>
      <c r="O30" s="29">
        <f>IF(A30=0,0,ROUND(B30/((F30-G30)-(L30-M30)),0))</f>
        <v>23</v>
      </c>
      <c r="P30" s="11"/>
    </row>
    <row r="31" spans="1:16" s="12" customFormat="1">
      <c r="A31" s="55"/>
      <c r="B31" s="20"/>
      <c r="C31" s="30">
        <f>(B31-B30)*100</f>
        <v>-2900</v>
      </c>
      <c r="D31" s="33">
        <v>8.5</v>
      </c>
      <c r="E31" s="35">
        <f>(D31-D30)*100</f>
        <v>-50</v>
      </c>
      <c r="F31" s="24">
        <v>7.53</v>
      </c>
      <c r="G31" s="25">
        <f>ROUND(F30-F31,2)</f>
        <v>0.7</v>
      </c>
      <c r="H31" s="30">
        <f>(G31-G30)*1000</f>
        <v>0</v>
      </c>
      <c r="I31" s="24"/>
      <c r="J31" s="26">
        <f>IF(B31&gt;99.99,ROUND(I30-I31,2),0)</f>
        <v>0</v>
      </c>
      <c r="K31" s="35">
        <f>(J31-J30)*100</f>
        <v>0</v>
      </c>
      <c r="L31" s="24">
        <v>6.53</v>
      </c>
      <c r="M31" s="25">
        <f>IF(A30=0,0,ROUND(L30-L31,2))</f>
        <v>0.7</v>
      </c>
      <c r="N31" s="30">
        <f>(M31-M30)*1000</f>
        <v>-270</v>
      </c>
      <c r="O31" s="30">
        <f>IF(A30=0,0,ROUND(B31/((F31-G31)-(L31-M31)),0))</f>
        <v>0</v>
      </c>
      <c r="P31" s="15"/>
    </row>
    <row r="32" spans="1:16" s="12" customFormat="1">
      <c r="A32" s="54" t="s">
        <v>49</v>
      </c>
      <c r="B32" s="19">
        <v>29</v>
      </c>
      <c r="C32" s="39">
        <f>IF(A32=0,0,(B33/B32)-1)*100</f>
        <v>-100</v>
      </c>
      <c r="D32" s="19">
        <v>9</v>
      </c>
      <c r="E32" s="10"/>
      <c r="F32" s="21">
        <v>8.23</v>
      </c>
      <c r="G32" s="27">
        <f>IF(A32=0,0,$G$10)</f>
        <v>0.7</v>
      </c>
      <c r="H32" s="11"/>
      <c r="I32" s="21"/>
      <c r="J32" s="34">
        <f>IF(B32&gt;99.99,ROUNDUP(K32*1/$S$2,2)+G32,0)</f>
        <v>0</v>
      </c>
      <c r="K32" s="44"/>
      <c r="L32" s="21">
        <v>7.23</v>
      </c>
      <c r="M32" s="21">
        <v>0.97</v>
      </c>
      <c r="N32" s="11"/>
      <c r="O32" s="29">
        <f>IF(A32=0,0,ROUND(B32/((F32-G32)-(L32-M32)),0))</f>
        <v>23</v>
      </c>
      <c r="P32" s="11"/>
    </row>
    <row r="33" spans="1:16" s="12" customFormat="1">
      <c r="A33" s="55"/>
      <c r="B33" s="20"/>
      <c r="C33" s="30">
        <f>(B33-B32)*100</f>
        <v>-2900</v>
      </c>
      <c r="D33" s="33">
        <v>8.5</v>
      </c>
      <c r="E33" s="35">
        <f>(D33-D32)*100</f>
        <v>-50</v>
      </c>
      <c r="F33" s="24">
        <v>7.53</v>
      </c>
      <c r="G33" s="25">
        <f>ROUND(F32-F33,2)</f>
        <v>0.7</v>
      </c>
      <c r="H33" s="30">
        <f>(G33-G32)*1000</f>
        <v>0</v>
      </c>
      <c r="I33" s="24"/>
      <c r="J33" s="26">
        <f>IF(B33&gt;99.99,ROUND(I32-I33,2),0)</f>
        <v>0</v>
      </c>
      <c r="K33" s="35">
        <f>(J33-J32)*100</f>
        <v>0</v>
      </c>
      <c r="L33" s="24">
        <v>6.53</v>
      </c>
      <c r="M33" s="25">
        <f>IF(A32=0,0,ROUND(L32-L33,2))</f>
        <v>0.7</v>
      </c>
      <c r="N33" s="30">
        <f>(M33-M32)*1000</f>
        <v>-270</v>
      </c>
      <c r="O33" s="30">
        <f>IF(A32=0,0,ROUND(B33/((F33-G33)-(L33-M33)),0))</f>
        <v>0</v>
      </c>
      <c r="P33" s="15"/>
    </row>
    <row r="34" spans="1:16" s="12" customFormat="1">
      <c r="A34" s="54" t="s">
        <v>50</v>
      </c>
      <c r="B34" s="19">
        <v>29</v>
      </c>
      <c r="C34" s="39">
        <f>IF(A34=0,0,(B35/B34)-1)*100</f>
        <v>-100</v>
      </c>
      <c r="D34" s="19">
        <v>9</v>
      </c>
      <c r="E34" s="10"/>
      <c r="F34" s="21">
        <v>8.23</v>
      </c>
      <c r="G34" s="27">
        <f>IF(A34=0,0,$G$10)</f>
        <v>0.7</v>
      </c>
      <c r="H34" s="11"/>
      <c r="I34" s="21"/>
      <c r="J34" s="34">
        <f>IF(B34&gt;99.99,ROUNDUP(K34*1/$S$2,2)+G34,0)</f>
        <v>0</v>
      </c>
      <c r="K34" s="44"/>
      <c r="L34" s="21">
        <v>7.23</v>
      </c>
      <c r="M34" s="21">
        <v>0.97</v>
      </c>
      <c r="N34" s="11"/>
      <c r="O34" s="29">
        <f>IF(A34=0,0,ROUND(B34/((F34-G34)-(L34-M34)),0))</f>
        <v>23</v>
      </c>
      <c r="P34" s="11"/>
    </row>
    <row r="35" spans="1:16" s="12" customFormat="1">
      <c r="A35" s="55"/>
      <c r="B35" s="20"/>
      <c r="C35" s="30">
        <f>(B35-B34)*100</f>
        <v>-2900</v>
      </c>
      <c r="D35" s="33">
        <v>8.5</v>
      </c>
      <c r="E35" s="35">
        <f>(D35-D34)*100</f>
        <v>-50</v>
      </c>
      <c r="F35" s="24">
        <v>7.53</v>
      </c>
      <c r="G35" s="25">
        <f>ROUND(F34-F35,2)</f>
        <v>0.7</v>
      </c>
      <c r="H35" s="30">
        <f>(G35-G34)*1000</f>
        <v>0</v>
      </c>
      <c r="I35" s="24"/>
      <c r="J35" s="26">
        <f>IF(B35&gt;99.99,ROUND(I34-I35,2),0)</f>
        <v>0</v>
      </c>
      <c r="K35" s="35">
        <f>(J35-J34)*100</f>
        <v>0</v>
      </c>
      <c r="L35" s="24">
        <v>6.53</v>
      </c>
      <c r="M35" s="25">
        <f>IF(A34=0,0,ROUND(L34-L35,2))</f>
        <v>0.7</v>
      </c>
      <c r="N35" s="30">
        <f>(M35-M34)*1000</f>
        <v>-270</v>
      </c>
      <c r="O35" s="30">
        <f>IF(A34=0,0,ROUND(B35/((F35-G35)-(L35-M35)),0))</f>
        <v>0</v>
      </c>
      <c r="P35" s="15"/>
    </row>
    <row r="36" spans="1:16" s="12" customFormat="1">
      <c r="A36" s="54" t="s">
        <v>51</v>
      </c>
      <c r="B36" s="19">
        <v>31</v>
      </c>
      <c r="C36" s="39">
        <f>IF(A36=0,0,(B37/B36)-1)*100</f>
        <v>-100</v>
      </c>
      <c r="D36" s="19">
        <v>9</v>
      </c>
      <c r="E36" s="10"/>
      <c r="F36" s="21">
        <v>8.23</v>
      </c>
      <c r="G36" s="27">
        <f>IF(A36=0,0,$G$10)</f>
        <v>0.7</v>
      </c>
      <c r="H36" s="11"/>
      <c r="I36" s="21"/>
      <c r="J36" s="34">
        <f>IF(B36&gt;99.99,ROUNDUP(K36*1/$S$2,2)+G36,0)</f>
        <v>0</v>
      </c>
      <c r="K36" s="44"/>
      <c r="L36" s="21">
        <v>7.23</v>
      </c>
      <c r="M36" s="21">
        <v>0.97</v>
      </c>
      <c r="N36" s="11"/>
      <c r="O36" s="29">
        <f>IF(A36=0,0,ROUND(B36/((F36-G36)-(L36-M36)),0))</f>
        <v>24</v>
      </c>
      <c r="P36" s="11"/>
    </row>
    <row r="37" spans="1:16" s="12" customFormat="1">
      <c r="A37" s="55"/>
      <c r="B37" s="20"/>
      <c r="C37" s="30">
        <f>(B37-B36)*100</f>
        <v>-3100</v>
      </c>
      <c r="D37" s="33">
        <v>8.5</v>
      </c>
      <c r="E37" s="35">
        <f>(D37-D36)*100</f>
        <v>-50</v>
      </c>
      <c r="F37" s="24">
        <v>7.53</v>
      </c>
      <c r="G37" s="25">
        <f>ROUND(F36-F37,2)</f>
        <v>0.7</v>
      </c>
      <c r="H37" s="30">
        <f>(G37-G36)*1000</f>
        <v>0</v>
      </c>
      <c r="I37" s="24"/>
      <c r="J37" s="26">
        <f>IF(B37&gt;99.99,ROUND(I36-I37,2),0)</f>
        <v>0</v>
      </c>
      <c r="K37" s="35">
        <f>(J37-J36)*100</f>
        <v>0</v>
      </c>
      <c r="L37" s="24">
        <v>6.53</v>
      </c>
      <c r="M37" s="25">
        <f>IF(A36=0,0,ROUND(L36-L37,2))</f>
        <v>0.7</v>
      </c>
      <c r="N37" s="30">
        <f>(M37-M36)*1000</f>
        <v>-270</v>
      </c>
      <c r="O37" s="30">
        <f>IF(A36=0,0,ROUND(B37/((F37-G37)-(L37-M37)),0))</f>
        <v>0</v>
      </c>
      <c r="P37" s="15"/>
    </row>
    <row r="38" spans="1:16" s="12" customFormat="1">
      <c r="A38" s="54"/>
      <c r="B38" s="19"/>
      <c r="C38" s="39">
        <f>IF(A38=0,0,(B39/B38)-1)*100</f>
        <v>0</v>
      </c>
      <c r="D38" s="19"/>
      <c r="E38" s="10"/>
      <c r="F38" s="21"/>
      <c r="G38" s="27">
        <f>IF(A38=0,0,$G$10)</f>
        <v>0</v>
      </c>
      <c r="H38" s="11"/>
      <c r="I38" s="21"/>
      <c r="J38" s="34">
        <f>IF(B38&gt;99.99,ROUNDUP(K38*1/$S$2,2)+G38,0)</f>
        <v>0</v>
      </c>
      <c r="K38" s="44"/>
      <c r="L38" s="21"/>
      <c r="M38" s="21"/>
      <c r="N38" s="11"/>
      <c r="O38" s="29">
        <f>IF(A38=0,0,ROUND(B38/((F38-G38)-(L38-M38)),0))</f>
        <v>0</v>
      </c>
      <c r="P38" s="11"/>
    </row>
    <row r="39" spans="1:16" s="12" customFormat="1">
      <c r="A39" s="55"/>
      <c r="B39" s="20"/>
      <c r="C39" s="30">
        <f>(B39-B38)*100</f>
        <v>0</v>
      </c>
      <c r="D39" s="33"/>
      <c r="E39" s="35">
        <f>(D39-D38)*100</f>
        <v>0</v>
      </c>
      <c r="F39" s="24"/>
      <c r="G39" s="25">
        <f>ROUND(F38-F39,2)</f>
        <v>0</v>
      </c>
      <c r="H39" s="30">
        <f>(G39-G38)*1000</f>
        <v>0</v>
      </c>
      <c r="I39" s="24"/>
      <c r="J39" s="26">
        <f>IF(B39&gt;99.99,ROUND(I38-I39,2),0)</f>
        <v>0</v>
      </c>
      <c r="K39" s="35">
        <f>(J39-J38)*100</f>
        <v>0</v>
      </c>
      <c r="L39" s="24"/>
      <c r="M39" s="25">
        <f>IF(A38=0,0,ROUND(L38-L39,2))</f>
        <v>0</v>
      </c>
      <c r="N39" s="30">
        <f>(M39-M38)*100</f>
        <v>0</v>
      </c>
      <c r="O39" s="30">
        <f>IF(A38=0,0,ROUND(B39/((F39-G39)-(L39-M39)),0))</f>
        <v>0</v>
      </c>
      <c r="P39" s="15"/>
    </row>
    <row r="40" spans="1:16" s="12" customFormat="1">
      <c r="A40" s="65" t="s">
        <v>56</v>
      </c>
      <c r="B40" s="40">
        <f>B8+B10+B12+B14+B16+B18+B20+B22+B24+B26+B28+B30+B32+B34+B36+B38</f>
        <v>508</v>
      </c>
      <c r="C40" s="50">
        <f>IF(A40=0,0,(B41/B40)-1)*100</f>
        <v>-74.606299212598429</v>
      </c>
      <c r="D40" s="40"/>
      <c r="E40" s="41"/>
      <c r="F40" s="42"/>
      <c r="G40" s="40"/>
      <c r="H40" s="40"/>
      <c r="I40" s="42"/>
      <c r="J40" s="43"/>
      <c r="K40" s="44"/>
      <c r="L40" s="42"/>
      <c r="M40" s="40"/>
      <c r="N40" s="40"/>
      <c r="O40" s="45"/>
      <c r="P40" s="11"/>
    </row>
    <row r="41" spans="1:16" s="12" customFormat="1">
      <c r="A41" s="66"/>
      <c r="B41" s="52">
        <f>B9+B11+B13+B15+B17+B19+B21+B23+B25+B27+B29+B31+B33+B35+B37+B39</f>
        <v>129</v>
      </c>
      <c r="C41" s="47">
        <f>(B41-B40)*100</f>
        <v>-37900</v>
      </c>
      <c r="D41" s="46"/>
      <c r="E41" s="47"/>
      <c r="F41" s="48"/>
      <c r="G41" s="49"/>
      <c r="H41" s="47"/>
      <c r="I41" s="48"/>
      <c r="J41" s="49"/>
      <c r="K41" s="47"/>
      <c r="L41" s="48"/>
      <c r="M41" s="49"/>
      <c r="N41" s="47"/>
      <c r="O41" s="47"/>
      <c r="P41" s="15"/>
    </row>
    <row r="42" spans="1:16">
      <c r="A42" s="16" t="s">
        <v>31</v>
      </c>
    </row>
    <row r="43" spans="1:16">
      <c r="A43" s="16" t="s">
        <v>32</v>
      </c>
    </row>
    <row r="44" spans="1:16">
      <c r="A44" s="16" t="s">
        <v>33</v>
      </c>
    </row>
    <row r="45" spans="1:16">
      <c r="A45" s="16" t="s">
        <v>34</v>
      </c>
    </row>
  </sheetData>
  <mergeCells count="28">
    <mergeCell ref="A40:A41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16:A17"/>
    <mergeCell ref="A1:P1"/>
    <mergeCell ref="E2:I2"/>
    <mergeCell ref="H3:I3"/>
    <mergeCell ref="N3:O3"/>
    <mergeCell ref="A5:A7"/>
    <mergeCell ref="B5:C5"/>
    <mergeCell ref="D5:E5"/>
    <mergeCell ref="F5:H5"/>
    <mergeCell ref="I5:K5"/>
    <mergeCell ref="L5:N5"/>
    <mergeCell ref="P5:P7"/>
    <mergeCell ref="A8:A9"/>
    <mergeCell ref="A10:A11"/>
    <mergeCell ref="A12:A13"/>
    <mergeCell ref="A14:A15"/>
  </mergeCells>
  <phoneticPr fontId="4"/>
  <pageMargins left="0.51181102362204722" right="0.19685039370078741" top="0.43307086614173229" bottom="0.27559055118110237" header="0.27559055118110237" footer="0.1968503937007874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水田</vt:lpstr>
      <vt:lpstr>畑</vt:lpstr>
      <vt:lpstr>水田!Print_Area</vt:lpstr>
      <vt:lpstr>畑!Print_Area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2016-10-12T06:19:25Z</dcterms:modified>
</cp:coreProperties>
</file>